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120" windowHeight="4650" tabRatio="690" firstSheet="1" activeTab="1"/>
  </bookViews>
  <sheets>
    <sheet name="Abstract- E.E.Meeting" sheetId="1" state="hidden" r:id="rId1"/>
    <sheet name="_MAJOR_Medium _circle._2 (3)" sheetId="5" r:id="rId2"/>
    <sheet name="M I P 2_2 (2)" sheetId="8" r:id="rId3"/>
    <sheet name="KTW" sheetId="9" r:id="rId4"/>
    <sheet name="_MAJOR_Medium _circle._2 (2)" sheetId="4" state="hidden" r:id="rId5"/>
  </sheets>
  <definedNames>
    <definedName name="_1Excel_BuiltIn_Print_Area_1_1_1">'Abstract- E.E.Meeting'!$A$1:$S$50</definedName>
    <definedName name="_2Excel_BuiltIn_Print_Titles_1_1_1_1_1" localSheetId="1">#REF!</definedName>
    <definedName name="_3Excel_BuiltIn_Print_Titles_1_1_1_1_1" localSheetId="2">#REF!</definedName>
    <definedName name="_3Excel_BuiltIn_Print_Titles_1_1_1_1_1">#REF!</definedName>
    <definedName name="_4Excel_BuiltIn_Print_Titles_1_1_1_1_1_1" localSheetId="1">#REF!</definedName>
    <definedName name="_5Excel_BuiltIn_Print_Titles_1_1_1_1_1_1" localSheetId="2">#REF!</definedName>
    <definedName name="_5Excel_BuiltIn_Print_Titles_1_1_1_1_1_1">#REF!</definedName>
    <definedName name="_6Excel_BuiltIn_Print_Titles_1_1_1_1_1_1_1" localSheetId="1">#REF!</definedName>
    <definedName name="_7Excel_BuiltIn_Print_Titles_1_1_1_1_1_1_1" localSheetId="2">#REF!</definedName>
    <definedName name="_7Excel_BuiltIn_Print_Titles_1_1_1_1_1_1_1">#REF!</definedName>
    <definedName name="_8Excel_BuiltIn_Print_Titles_2_1_1" localSheetId="2">#REF!</definedName>
    <definedName name="_8Excel_BuiltIn_Print_Titles_2_1_1">#REF!</definedName>
    <definedName name="Excel_BuiltIn_Print_Area_1">'Abstract- E.E.Meeting'!$A$1:$S$49</definedName>
    <definedName name="Excel_BuiltIn_Print_Area_1_1" localSheetId="2">#REF!</definedName>
    <definedName name="Excel_BuiltIn_Print_Area_1_1">#REF!</definedName>
    <definedName name="Excel_BuiltIn_Print_Area_1_1_1" localSheetId="2">#REF!</definedName>
    <definedName name="Excel_BuiltIn_Print_Area_1_1_1">#REF!</definedName>
    <definedName name="Excel_BuiltIn_Print_Area_1_1_1_1" localSheetId="2">#REF!</definedName>
    <definedName name="Excel_BuiltIn_Print_Area_1_1_1_1">#REF!</definedName>
    <definedName name="Excel_BuiltIn_Print_Area_2" localSheetId="2">#REF!</definedName>
    <definedName name="Excel_BuiltIn_Print_Area_2">#REF!</definedName>
    <definedName name="Excel_BuiltIn_Print_Area_2_1" localSheetId="2">#REF!</definedName>
    <definedName name="Excel_BuiltIn_Print_Area_2_1">#REF!</definedName>
    <definedName name="Excel_BuiltIn_Print_Area_2_1_1" localSheetId="2">#REF!</definedName>
    <definedName name="Excel_BuiltIn_Print_Area_2_1_1">#REF!</definedName>
    <definedName name="Excel_BuiltIn_Print_Area_3_1" localSheetId="2">#REF!</definedName>
    <definedName name="Excel_BuiltIn_Print_Area_3_1">#REF!</definedName>
    <definedName name="Excel_BuiltIn_Print_Titles_1" localSheetId="2">#REF!</definedName>
    <definedName name="Excel_BuiltIn_Print_Titles_1">#REF!</definedName>
    <definedName name="Excel_BuiltIn_Print_Titles_1_1" localSheetId="2">#REF!</definedName>
    <definedName name="Excel_BuiltIn_Print_Titles_1_1">#REF!</definedName>
    <definedName name="Excel_BuiltIn_Print_Titles_1_1_1" localSheetId="1">#REF!</definedName>
    <definedName name="Excel_BuiltIn_Print_Titles_1_1_1" localSheetId="2">#REF!</definedName>
    <definedName name="Excel_BuiltIn_Print_Titles_1_1_1">#REF!</definedName>
    <definedName name="Excel_BuiltIn_Print_Titles_1_1_1_1" localSheetId="1">#REF!</definedName>
    <definedName name="Excel_BuiltIn_Print_Titles_1_1_1_1" localSheetId="2">#REF!</definedName>
    <definedName name="Excel_BuiltIn_Print_Titles_1_1_1_1">#REF!</definedName>
    <definedName name="Excel_BuiltIn_Print_Titles_1_1_1_1_1" localSheetId="1">#REF!</definedName>
    <definedName name="Excel_BuiltIn_Print_Titles_1_1_1_1_1" localSheetId="2">#REF!</definedName>
    <definedName name="Excel_BuiltIn_Print_Titles_1_1_1_1_1">#REF!</definedName>
    <definedName name="Excel_BuiltIn_Print_Titles_1_1_1_1_1_1" localSheetId="1">#REF!</definedName>
    <definedName name="Excel_BuiltIn_Print_Titles_1_1_1_1_1_1" localSheetId="2">#REF!</definedName>
    <definedName name="Excel_BuiltIn_Print_Titles_1_1_1_1_1_1">#REF!</definedName>
    <definedName name="Excel_BuiltIn_Print_Titles_1_1_1_1_1_1_1" localSheetId="1">#REF!</definedName>
    <definedName name="Excel_BuiltIn_Print_Titles_1_1_1_1_1_1_1" localSheetId="2">#REF!</definedName>
    <definedName name="Excel_BuiltIn_Print_Titles_1_1_1_1_1_1_1">#REF!</definedName>
    <definedName name="Excel_BuiltIn_Print_Titles_2" localSheetId="1">'_MAJOR_Medium _circle._2 (3)'!$A$4:$IR$7</definedName>
    <definedName name="Excel_BuiltIn_Print_Titles_2">'_MAJOR_Medium _circle._2 (2)'!$A$4:$IR$7</definedName>
    <definedName name="Excel_BuiltIn_Print_Titles_2_1" localSheetId="2">#REF!</definedName>
    <definedName name="Excel_BuiltIn_Print_Titles_2_1">#REF!</definedName>
    <definedName name="_xlnm.Print_Area" localSheetId="4">'_MAJOR_Medium _circle._2 (2)'!$A$1:$S$50</definedName>
    <definedName name="_xlnm.Print_Area" localSheetId="1">'_MAJOR_Medium _circle._2 (3)'!$A$1:$T$34</definedName>
    <definedName name="_xlnm.Print_Area" localSheetId="0">'Abstract- E.E.Meeting'!$A$1:$S$48</definedName>
    <definedName name="_xlnm.Print_Area" localSheetId="3">KTW!$A$1:$S$14</definedName>
    <definedName name="_xlnm.Print_Area" localSheetId="2">'M I P 2_2 (2)'!$A$1:$T$51</definedName>
    <definedName name="_xlnm.Print_Titles" localSheetId="4">'_MAJOR_Medium _circle._2 (2)'!$7:$7</definedName>
    <definedName name="_xlnm.Print_Titles" localSheetId="1">'_MAJOR_Medium _circle._2 (3)'!$7:$7</definedName>
    <definedName name="_xlnm.Print_Titles" localSheetId="0">'Abstract- E.E.Meeting'!$4:$7</definedName>
    <definedName name="_xlnm.Print_Titles" localSheetId="3">KTW!#REF!</definedName>
    <definedName name="_xlnm.Print_Titles" localSheetId="2">'M I P 2_2 (2)'!$4:$7</definedName>
  </definedNames>
  <calcPr calcId="124519"/>
</workbook>
</file>

<file path=xl/calcChain.xml><?xml version="1.0" encoding="utf-8"?>
<calcChain xmlns="http://schemas.openxmlformats.org/spreadsheetml/2006/main">
  <c r="I42" i="8"/>
  <c r="I28"/>
  <c r="I21" i="5"/>
  <c r="I22"/>
  <c r="I22" i="8"/>
  <c r="I23"/>
  <c r="N16" i="5"/>
  <c r="S22"/>
  <c r="N20"/>
  <c r="I10"/>
  <c r="I10" i="8"/>
  <c r="I11"/>
  <c r="I12"/>
  <c r="I13"/>
  <c r="N19" i="5"/>
  <c r="O12" i="9"/>
  <c r="P12"/>
  <c r="Q12"/>
  <c r="R12"/>
  <c r="N12"/>
  <c r="S30" i="8" l="1"/>
  <c r="S15" i="5"/>
  <c r="N13" i="8" l="1"/>
  <c r="S13"/>
  <c r="S20" i="5"/>
  <c r="I41" i="8" l="1"/>
  <c r="I11" i="5"/>
  <c r="S16"/>
  <c r="I18"/>
  <c r="I12"/>
  <c r="N21"/>
  <c r="S12"/>
  <c r="I15"/>
  <c r="N11"/>
  <c r="N17"/>
  <c r="N15"/>
  <c r="N12"/>
  <c r="N18"/>
  <c r="N22"/>
  <c r="N11" i="8"/>
  <c r="N12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10"/>
  <c r="N9"/>
  <c r="S15"/>
  <c r="S16"/>
  <c r="S17"/>
  <c r="S18"/>
  <c r="S19"/>
  <c r="S20"/>
  <c r="S21"/>
  <c r="S22"/>
  <c r="S23"/>
  <c r="S24"/>
  <c r="S25"/>
  <c r="S26"/>
  <c r="S27"/>
  <c r="S28"/>
  <c r="S29"/>
  <c r="S31"/>
  <c r="S32"/>
  <c r="S33"/>
  <c r="S34"/>
  <c r="S35"/>
  <c r="S36"/>
  <c r="S37"/>
  <c r="S38"/>
  <c r="S39"/>
  <c r="S40"/>
  <c r="S41"/>
  <c r="S42"/>
  <c r="S43"/>
  <c r="S44"/>
  <c r="S45"/>
  <c r="S14"/>
  <c r="S12"/>
  <c r="S11"/>
  <c r="S10"/>
  <c r="S9"/>
  <c r="S46" l="1"/>
  <c r="Q23" i="5"/>
  <c r="R23"/>
  <c r="O23"/>
  <c r="S17"/>
  <c r="N10"/>
  <c r="I36" i="8"/>
  <c r="I35"/>
  <c r="I43"/>
  <c r="I39"/>
  <c r="I38"/>
  <c r="I37"/>
  <c r="I34"/>
  <c r="I33"/>
  <c r="I32"/>
  <c r="I31"/>
  <c r="I30"/>
  <c r="I29"/>
  <c r="I27"/>
  <c r="I26"/>
  <c r="I25"/>
  <c r="I24"/>
  <c r="I21"/>
  <c r="I20"/>
  <c r="I19"/>
  <c r="I18"/>
  <c r="I17"/>
  <c r="I16"/>
  <c r="I15"/>
  <c r="I14"/>
  <c r="I17" i="5"/>
  <c r="I16"/>
  <c r="E46" i="8"/>
  <c r="I20" i="5"/>
  <c r="I19"/>
  <c r="O13" l="1"/>
  <c r="A13"/>
  <c r="E13"/>
  <c r="S11"/>
  <c r="H23"/>
  <c r="E23"/>
  <c r="S19"/>
  <c r="I23" l="1"/>
  <c r="S18"/>
  <c r="L10" i="9"/>
  <c r="S21" i="5"/>
  <c r="S14"/>
  <c r="R13"/>
  <c r="Q13"/>
  <c r="P13"/>
  <c r="M13"/>
  <c r="N13" s="1"/>
  <c r="H13"/>
  <c r="S10"/>
  <c r="P46" i="8"/>
  <c r="P24" i="5" s="1"/>
  <c r="Q46" i="8"/>
  <c r="Q24" i="5" s="1"/>
  <c r="R46" i="8"/>
  <c r="R24" i="5" s="1"/>
  <c r="O46" i="8"/>
  <c r="O24" i="5" s="1"/>
  <c r="M46" i="8"/>
  <c r="M24" i="5" s="1"/>
  <c r="H46" i="8"/>
  <c r="H24" i="5" s="1"/>
  <c r="E24"/>
  <c r="A46" i="8"/>
  <c r="A24" i="5" s="1"/>
  <c r="I45" i="8"/>
  <c r="I44"/>
  <c r="I40"/>
  <c r="I9"/>
  <c r="I24" i="5" l="1"/>
  <c r="I13"/>
  <c r="S13"/>
  <c r="S24"/>
  <c r="N24"/>
  <c r="I46" i="8"/>
  <c r="N46"/>
  <c r="K12" i="9" l="1"/>
  <c r="H12"/>
  <c r="E25" i="5" s="1"/>
  <c r="L11" i="9"/>
  <c r="L9"/>
  <c r="L8"/>
  <c r="H25" i="5" l="1"/>
  <c r="L12" i="9"/>
  <c r="I25" i="5"/>
  <c r="H26"/>
  <c r="H27"/>
  <c r="E27"/>
  <c r="E26"/>
  <c r="M23"/>
  <c r="P23"/>
  <c r="I27" l="1"/>
  <c r="I26"/>
  <c r="N23"/>
  <c r="Q27"/>
  <c r="R27"/>
  <c r="P27"/>
  <c r="O27"/>
  <c r="S23" l="1"/>
  <c r="S27" s="1"/>
  <c r="M27" l="1"/>
  <c r="L25" i="4" l="1"/>
  <c r="N25"/>
  <c r="P25" i="1"/>
  <c r="Q25" i="4"/>
  <c r="H10"/>
  <c r="M10"/>
  <c r="R10"/>
  <c r="H11"/>
  <c r="M11"/>
  <c r="R11"/>
  <c r="H12"/>
  <c r="M12"/>
  <c r="R12"/>
  <c r="A13"/>
  <c r="E13"/>
  <c r="G13"/>
  <c r="K37" s="1"/>
  <c r="L13"/>
  <c r="N13"/>
  <c r="O13"/>
  <c r="P13"/>
  <c r="Q13"/>
  <c r="H15"/>
  <c r="M15"/>
  <c r="R15"/>
  <c r="H16"/>
  <c r="M16"/>
  <c r="R16"/>
  <c r="H17"/>
  <c r="M17"/>
  <c r="R17"/>
  <c r="H18"/>
  <c r="M18"/>
  <c r="R18"/>
  <c r="H19"/>
  <c r="M19"/>
  <c r="R19"/>
  <c r="H20"/>
  <c r="M20"/>
  <c r="R20"/>
  <c r="H21"/>
  <c r="M21"/>
  <c r="R21"/>
  <c r="H22"/>
  <c r="M22"/>
  <c r="R22"/>
  <c r="A23"/>
  <c r="A26" s="1"/>
  <c r="E23"/>
  <c r="G23"/>
  <c r="K38" s="1"/>
  <c r="L23"/>
  <c r="N23"/>
  <c r="O23"/>
  <c r="P23"/>
  <c r="Q23"/>
  <c r="F26"/>
  <c r="J26"/>
  <c r="K26"/>
  <c r="J45"/>
  <c r="N45"/>
  <c r="O45"/>
  <c r="P45"/>
  <c r="Q45"/>
  <c r="J46"/>
  <c r="N46"/>
  <c r="O46"/>
  <c r="P46"/>
  <c r="Q46"/>
  <c r="J47"/>
  <c r="N47"/>
  <c r="O47"/>
  <c r="P47"/>
  <c r="Q47"/>
  <c r="G48"/>
  <c r="H48"/>
  <c r="P48" s="1"/>
  <c r="I48"/>
  <c r="K48"/>
  <c r="O48" s="1"/>
  <c r="L48"/>
  <c r="M48"/>
  <c r="J190"/>
  <c r="O190"/>
  <c r="T190"/>
  <c r="J191"/>
  <c r="O191"/>
  <c r="T191"/>
  <c r="J192"/>
  <c r="O192"/>
  <c r="T192"/>
  <c r="C193"/>
  <c r="G193"/>
  <c r="I193"/>
  <c r="N193"/>
  <c r="P193"/>
  <c r="Q193"/>
  <c r="R193"/>
  <c r="S193"/>
  <c r="J195"/>
  <c r="O195"/>
  <c r="T195"/>
  <c r="J196"/>
  <c r="O196"/>
  <c r="T196"/>
  <c r="J197"/>
  <c r="O197"/>
  <c r="T197"/>
  <c r="J198"/>
  <c r="O198"/>
  <c r="T198"/>
  <c r="J199"/>
  <c r="O199"/>
  <c r="T199"/>
  <c r="J200"/>
  <c r="O200"/>
  <c r="T200"/>
  <c r="J201"/>
  <c r="O201"/>
  <c r="T201"/>
  <c r="J202"/>
  <c r="O202"/>
  <c r="T202"/>
  <c r="C203"/>
  <c r="G203"/>
  <c r="I203"/>
  <c r="N203"/>
  <c r="P203"/>
  <c r="Q203"/>
  <c r="R203"/>
  <c r="S203"/>
  <c r="G204"/>
  <c r="I204"/>
  <c r="N204"/>
  <c r="O204"/>
  <c r="P204"/>
  <c r="Q204"/>
  <c r="R204"/>
  <c r="S204"/>
  <c r="T204"/>
  <c r="G205"/>
  <c r="I205"/>
  <c r="J205"/>
  <c r="N205"/>
  <c r="O205"/>
  <c r="P205"/>
  <c r="Q205"/>
  <c r="R205"/>
  <c r="S205"/>
  <c r="T205"/>
  <c r="H206"/>
  <c r="L206"/>
  <c r="M206"/>
  <c r="E25"/>
  <c r="R25"/>
  <c r="E24"/>
  <c r="G24"/>
  <c r="L24"/>
  <c r="N24"/>
  <c r="O24"/>
  <c r="P24"/>
  <c r="Q24"/>
  <c r="A23" i="5"/>
  <c r="H10" i="1"/>
  <c r="M10"/>
  <c r="R10"/>
  <c r="H11"/>
  <c r="M11"/>
  <c r="R11"/>
  <c r="H12"/>
  <c r="M12"/>
  <c r="R12"/>
  <c r="A13"/>
  <c r="E13"/>
  <c r="G13"/>
  <c r="H13" s="1"/>
  <c r="L37" s="1"/>
  <c r="L13"/>
  <c r="N13"/>
  <c r="O13"/>
  <c r="P13"/>
  <c r="Q13"/>
  <c r="H15"/>
  <c r="M15"/>
  <c r="R15"/>
  <c r="H16"/>
  <c r="M16"/>
  <c r="R16"/>
  <c r="H17"/>
  <c r="M17"/>
  <c r="R17"/>
  <c r="H18"/>
  <c r="M18"/>
  <c r="R18"/>
  <c r="H19"/>
  <c r="M19"/>
  <c r="R19"/>
  <c r="H20"/>
  <c r="M20"/>
  <c r="R20"/>
  <c r="H21"/>
  <c r="M21"/>
  <c r="R21"/>
  <c r="H22"/>
  <c r="M22"/>
  <c r="R22"/>
  <c r="A23"/>
  <c r="E23"/>
  <c r="G23"/>
  <c r="J38" s="1"/>
  <c r="L23"/>
  <c r="N23"/>
  <c r="O23"/>
  <c r="P23"/>
  <c r="Q23"/>
  <c r="L24"/>
  <c r="L25"/>
  <c r="R25"/>
  <c r="A26"/>
  <c r="F26"/>
  <c r="J26"/>
  <c r="K26"/>
  <c r="H40"/>
  <c r="I40"/>
  <c r="H45"/>
  <c r="L45"/>
  <c r="M45"/>
  <c r="N45"/>
  <c r="O45"/>
  <c r="H46"/>
  <c r="L46"/>
  <c r="M46"/>
  <c r="N46"/>
  <c r="O46"/>
  <c r="H47"/>
  <c r="L47"/>
  <c r="M47"/>
  <c r="N47"/>
  <c r="O47"/>
  <c r="E48"/>
  <c r="F48"/>
  <c r="G48"/>
  <c r="I48"/>
  <c r="J48"/>
  <c r="K48"/>
  <c r="M48" l="1"/>
  <c r="J37"/>
  <c r="M13"/>
  <c r="M23" i="4"/>
  <c r="O193"/>
  <c r="L48" i="1"/>
  <c r="J193" i="4"/>
  <c r="J48"/>
  <c r="H23"/>
  <c r="M38" s="1"/>
  <c r="R47"/>
  <c r="O48" i="1"/>
  <c r="J203" i="4"/>
  <c r="P45" i="1"/>
  <c r="H23"/>
  <c r="L38" s="1"/>
  <c r="R45" i="4"/>
  <c r="M13"/>
  <c r="H48" i="1"/>
  <c r="R23"/>
  <c r="N48" i="4"/>
  <c r="H13"/>
  <c r="M37" s="1"/>
  <c r="P47" i="1"/>
  <c r="N48"/>
  <c r="T203" i="4"/>
  <c r="Q48"/>
  <c r="P46" i="1"/>
  <c r="R46" i="4"/>
  <c r="C206"/>
  <c r="R13" i="1"/>
  <c r="N206" i="4"/>
  <c r="M23" i="1"/>
  <c r="Q206" i="4"/>
  <c r="R13"/>
  <c r="O203"/>
  <c r="T193"/>
  <c r="R23"/>
  <c r="N25" i="1"/>
  <c r="E25"/>
  <c r="Q24"/>
  <c r="E24"/>
  <c r="Q25"/>
  <c r="P25" i="4"/>
  <c r="P26" s="1"/>
  <c r="N26"/>
  <c r="P24" i="1"/>
  <c r="P26" s="1"/>
  <c r="G24"/>
  <c r="O25" i="4"/>
  <c r="O26" s="1"/>
  <c r="I206"/>
  <c r="R206"/>
  <c r="P206"/>
  <c r="G206"/>
  <c r="J204"/>
  <c r="O25" i="1"/>
  <c r="L26" i="4"/>
  <c r="H25"/>
  <c r="N24" i="1"/>
  <c r="L26"/>
  <c r="S206" i="4"/>
  <c r="O24" i="1"/>
  <c r="R24" i="4"/>
  <c r="G25" i="1"/>
  <c r="G25" i="4"/>
  <c r="Q26"/>
  <c r="E26"/>
  <c r="H24"/>
  <c r="P48" i="1" l="1"/>
  <c r="R48" i="4"/>
  <c r="N27" i="5"/>
  <c r="N26" i="1"/>
  <c r="H24"/>
  <c r="E26"/>
  <c r="M26" s="1"/>
  <c r="Q26"/>
  <c r="M25" i="4"/>
  <c r="J206"/>
  <c r="R26"/>
  <c r="O206"/>
  <c r="T206"/>
  <c r="M25" i="1"/>
  <c r="O26"/>
  <c r="H25"/>
  <c r="G26"/>
  <c r="J39"/>
  <c r="J40" s="1"/>
  <c r="K39" i="4"/>
  <c r="K40" s="1"/>
  <c r="G26"/>
  <c r="H26" s="1"/>
  <c r="M40" s="1"/>
  <c r="R24" i="1"/>
  <c r="M24" i="4"/>
  <c r="M24" i="1"/>
  <c r="M26" i="4"/>
  <c r="H26" i="1" l="1"/>
  <c r="L40" s="1"/>
  <c r="K39"/>
  <c r="R26"/>
  <c r="A27" i="5"/>
</calcChain>
</file>

<file path=xl/sharedStrings.xml><?xml version="1.0" encoding="utf-8"?>
<sst xmlns="http://schemas.openxmlformats.org/spreadsheetml/2006/main" count="500" uniqueCount="241">
  <si>
    <t>¤ÉÖ±Éb÷ÉhÉÉ {ÉÉ]õ¤ÉÆvÉÉ®äú Ê´É¦ÉÉMÉ, ¤ÉÖ±Éb÷ÉhÉÉ</t>
  </si>
  <si>
    <t>|É{ÉjÉ -1 ´É 2 ( nèùÊxÉEò ´É ºÉÉ{iÉÉÊ½þEò )      MÉÉä¹É´ÉÉ®úÉ .</t>
  </si>
  <si>
    <t xml:space="preserve"> +¨É®úÉ´ÉiÉÒ |ÉÉnäùÊ¶ÉEò Ê´É¦ÉÉMÉÉiÉÒ±É ( ¶ÉÉºÉxÉ ´É ¨É½þÉ¨ÉÆb÷³ýÉEòb÷Ò±É) ¨ÉÉä`äö, ¨ÉvªÉ¨É ´É ±ÉPÉÖ {ÉÉ]õ¤ÉÆvÉÉ®äú |ÉEò±{ÉÉÆSÉÉ ÊnùxÉÉÆE   5/07/2014 SÉÉ ={ÉªÉÖCiÉ ºÉÉ`öÉ.</t>
  </si>
  <si>
    <t>|ÉEò±{ÉÒªÉ ¨ÉÞiÉºÉÉ`öÉ  nù.±É.PÉ.¨ÉÒ.</t>
  </si>
  <si>
    <t xml:space="preserve"> +     Gò</t>
  </si>
  <si>
    <t>|ÉEò±{ÉÉSÉäÆ xÉÉÆ´É</t>
  </si>
  <si>
    <t>iÉÉ±ÉÖEòÉ</t>
  </si>
  <si>
    <t xml:space="preserve"> ={ÉªÉÖCiÉºÉÉ`öÉ nù.±É.PÉ.¨ÉÒ (2013)</t>
  </si>
  <si>
    <t xml:space="preserve"> +ÉVÉSÉÉ {ÉÉ&gt;ðºÉ     Ê¨É.Ê¨É.</t>
  </si>
  <si>
    <t xml:space="preserve"> 1/6/13 {ÉÉºÉÚxÉSÉÉ {ÉÉ&gt;ðºÉ   Ê¨É.Ê¨É.</t>
  </si>
  <si>
    <t>¨ÉÉMÉÒ±É ´É¹ÉÉÇSÉÒ iªÉÉSÉ ËnùxÉÉEòÉSÉÒ ¨ÉÉÊ½þiÉÒ ( 2012)</t>
  </si>
  <si>
    <t>ªÉÉSÉ ÊnùxÉÆÉEòÉSÉÉ JÉÉ±ÉÒ±É ´É¹ÉÉÇiÉÒ±É ={ÉªÉÖCiÉ {ÉÉhÉÒºÉÉ`öÉ nù.±É.PÉ.¨ÉÒ</t>
  </si>
  <si>
    <t>ºÉ®úÉºÉ®úÒ ={ÉªÉÖCiÉ  ºÉÉ`öÉ (08iÉä 12)</t>
  </si>
  <si>
    <t>Ê´ÉºÉMÉÇ    PÉ.Ê¨É/     ºÉäEÆònù</t>
  </si>
  <si>
    <t>|ÉEò±{ÉÒªÉ ºÉÆEò±{ÉÒiÉ ºÉÉ`öÉ</t>
  </si>
  <si>
    <t xml:space="preserve"> +ÉVÉSÉÒ VÉ±ÉÉ¶ÉªÉ {ÉÉiÉ³ýÒ ¨ÉÒ.</t>
  </si>
  <si>
    <t xml:space="preserve">   +ÉVÉSÉÉ {ÉÉhÉÒ ºÉÉ`öÉ</t>
  </si>
  <si>
    <r>
      <t xml:space="preserve">]õCEäò´ÉÉ®úÒ   (6/4) </t>
    </r>
    <r>
      <rPr>
        <sz val="16"/>
        <rFont val="DVBW-TTSurekh"/>
        <family val="5"/>
      </rPr>
      <t xml:space="preserve">x </t>
    </r>
    <r>
      <rPr>
        <sz val="16"/>
        <rFont val="DV-TTSurekh"/>
        <family val="5"/>
      </rPr>
      <t>100</t>
    </r>
  </si>
  <si>
    <t xml:space="preserve"> 1-6-12 {ÉÉºÉÚxÉSÉÉ {ÉÉ&gt;ðºÉ   Ê¨É.Ê¨É.</t>
  </si>
  <si>
    <t xml:space="preserve"> ={ÉªÉÖCiÉ {ÉÉhÉÒºÉÉ`öÉ</t>
  </si>
  <si>
    <t>]õCEäò´ÉÉ®úÒ</t>
  </si>
  <si>
    <t>(¶ÉÉºÉxÉ ºiÉ®úÉ´É®úÒ±É ) |ÉEò±{É)</t>
  </si>
  <si>
    <t xml:space="preserve"> </t>
  </si>
  <si>
    <t>(+)</t>
  </si>
  <si>
    <t>¨ÉÉä`äö |ÉEò±{É</t>
  </si>
  <si>
    <t>xÉ³ýMÉÆMÉÉ</t>
  </si>
  <si>
    <t>¨ÉÉäiÉÉ³ýÉ</t>
  </si>
  <si>
    <t>{ÉäxÉ]õÉEò³ýÒ(¨É.¨ÉÆÆý)</t>
  </si>
  <si>
    <t>¨Éä½þEò®ú</t>
  </si>
  <si>
    <t>JÉb÷Eò{ÉÖhÉÇÉ (¨É.¨ÉÆÆý)</t>
  </si>
  <si>
    <t>nùä.®úÉVÉÉ</t>
  </si>
  <si>
    <t>BEÖòhÉ iÉÒxÉ ¨ÉÉä`äö |ÉEò±{É</t>
  </si>
  <si>
    <t>(¤É)</t>
  </si>
  <si>
    <t>¨ÉvªÉ¨É |ÉEò±{É</t>
  </si>
  <si>
    <t>{É±ÉføMÉ</t>
  </si>
  <si>
    <t>YÉÉÆxÉMÉÆMÉÉ</t>
  </si>
  <si>
    <t>JÉÉ¨ÉMÉÉÆ´É</t>
  </si>
  <si>
    <t>¨ÉºÉ</t>
  </si>
  <si>
    <t>EòÉä®úÉb÷Ò</t>
  </si>
  <si>
    <t>EòÉä.{É.¤É</t>
  </si>
  <si>
    <t>¨ÉxÉ(¨É½þÉ.¨ÉÆý)</t>
  </si>
  <si>
    <t>iÉÉä®úhÉÉ(¨É½þÉ.¨ÉÆ )</t>
  </si>
  <si>
    <t xml:space="preserve"> =iÉÉ´É³ýÒ(¨É½þÉ.¨É)</t>
  </si>
  <si>
    <t>BEÖòhÉ ¨ÉvªÉ¨É |ÉEò±{É-7</t>
  </si>
  <si>
    <t>BEÖòhÉ ¨É½þÉ¨ÉÆb÷³ý -7</t>
  </si>
  <si>
    <t>BEÖòhÉ ±ÉPÉÖ |ÉEò±{É 74 (¶ÉÉºÉxÉ)</t>
  </si>
  <si>
    <t>BEÖòhÉ ¤ÉÖ±Éb÷ÉhÉÉ ÊVÉ±½þÉ- 91</t>
  </si>
  <si>
    <r>
      <t xml:space="preserve">           116 </t>
    </r>
    <r>
      <rPr>
        <b/>
        <sz val="16"/>
        <color indexed="8"/>
        <rFont val="Arial"/>
        <family val="2"/>
      </rPr>
      <t xml:space="preserve">% </t>
    </r>
    <r>
      <rPr>
        <b/>
        <sz val="18"/>
        <color indexed="8"/>
        <rFont val="DV-TTSurekh"/>
        <family val="5"/>
      </rPr>
      <t xml:space="preserve">  74 % </t>
    </r>
  </si>
  <si>
    <t>VÉÉ.Gò./..................../VÉ{ÉÉ+/ºÉÉ.+./2013</t>
  </si>
  <si>
    <t xml:space="preserve">¤ÉÖ±Éb÷ÉhÉÉ {ÉÉ]õ¤ÉÆvÉÉ®äú Ê´É¦ÉÉMÉ,¤ÉÖ±Éb÷ÉhÉÉ   </t>
  </si>
  <si>
    <t xml:space="preserve">|ÉÊiÉ±ÉÒ{ÉÒ 1) ¨ÉÉ.¨ÉÖJªÉ +Ê¦ÉªÉÆiÉÉ VÉ±ÉºÉÆ{ÉnùÉ,Ê´É¦ÉÉMÉ, +¨É®úÉ´ÉiÉÒ, 2)¨ÉÉ.¨ÉÖJªÉ +Ë¦ÉªÉÆiÉÉ,Ê´É¶Éä¹É |ÉEò±{É VÉ±ÉºÉÆ{ÉnùÉ Ê´É¦ÉÉMÉ,ËºÉSÉxÉ ºÉä´ÉÉ ¦É´ÉxÉ,Ê¶É´ÉÉVÉÒ xÉMÉ®ú,+¨É®úÉ´ÉiÉÒ </t>
  </si>
  <si>
    <t xml:space="preserve">           ÊnùxÉÉÆEò  05 /7/2014                                                  </t>
  </si>
  <si>
    <t xml:space="preserve">3)¨ÉÉ.+vÉÒIÉEò +Ê¦ÉªÉÆiÉÉ  +EòÉä±ÉÉ /¤ÉÖ±Éb÷ÉhÉÉ, 4)ÊVÉ±½þÉÊvÉEòÉ®úÒ ({ÉÉhÉÒ ]ÆõSÉÉ&lt;Ç Ê´É¦ÉÉMÉ ¤ÉÖ±Éb÷ÉhÉÉ,), 5)ÊVÉ±½þÉ EÞò¹ÉÒ +ÊvÉIÉEò, ¤ÉÖ±Éb÷ÉhÉÉ, </t>
  </si>
  <si>
    <t>6)ÊVÉ±½þÉ ¨ÉiºªÉ +ÊvÉEòÉ®úÒ, ¤ÉÖ±Éb÷ÉhÉÉ,  7) EòÉªÉÇEòÉ®úÒ +Ê¦ÉªÉÆiÉÉ, ¨É.ÊVÉ.|ÉÉvÉÒEò®úhÉ ¤ÉÉÆvÉEòÉ¨É Ê´É¦ÉÉMÉ ¤ÉÖ±Éb÷ÉhÉÉ, 8) ¨É½þÉ®úÉ¹]Åõ VÉ±ÉºÉÆ{ÉkÉÒ Ê´ÉEòÉºÉ Eäòpù +Éè®ÆúMÉÉ¤ÉÉnù</t>
  </si>
  <si>
    <t>9)ÊVÉ±½þÉ ¨ÉÉÊ½þiÉÒ +ÊvÉEòÉ®úÒ ¤ÉÖ±Éb÷ÉhÉÉ. ªÉÉÆxÉÉ ¨ÉÉÊ½þiÉÒºiÉ´É ºÉÉnù®ú/ ºÉ¨ÉÉnù®úÉxÉä +OÉäÊ¹ÉiÉ. 10)ËºÉSÉxÉ ¶ÉÉJÉÉ Ê´É¦ÉÉMÉÒªÉ EòÉªÉÉÇ±ÉªÉ.</t>
  </si>
  <si>
    <t>EòÉªÉÇEòÉ®úÒ +Ê¦ÉªÉÆiÉÉ</t>
  </si>
  <si>
    <t xml:space="preserve">MÉÉä¹É´ÉÉ®úÉ </t>
  </si>
  <si>
    <t>¤ÉÖ±Éb÷ÉhÉÉ {ÉÉ]õ¤ÉÆvÉÉ®äú Ê´É¦ÉÉMÉ ¤ÉÖ±Éb÷ÉhÉÉ</t>
  </si>
  <si>
    <t>¶ÉÉºÉxÉ / ¨É½þÉ¨ÉÆb÷³ý</t>
  </si>
  <si>
    <t>|ÉEò±{ÉÉSÉÉ |ÉEòÉ®ú</t>
  </si>
  <si>
    <t>ºÉÆJªÉÉ</t>
  </si>
  <si>
    <t>BEÖòhÉ ={ÉªÉÖCiÉ ={É±É¤vÉ ºÉÉ`É (nù.±É.PÉ.¨ÉÒ.)</t>
  </si>
  <si>
    <r>
      <t xml:space="preserve">BEÖòhÉ ]õCEäò´ÉÉ®Ò             </t>
    </r>
    <r>
      <rPr>
        <b/>
        <sz val="14"/>
        <rFont val="Arial"/>
        <family val="2"/>
      </rPr>
      <t>%</t>
    </r>
  </si>
  <si>
    <t>±ÉPÉÖ |ÉEò±{É</t>
  </si>
  <si>
    <t>BEÖòhÉ</t>
  </si>
  <si>
    <t>¶ÉÉºÉxÉ</t>
  </si>
  <si>
    <t>¨É½þÉ¨ÉÆb÷³ý</t>
  </si>
  <si>
    <t>BEÖòhÉ ¤ÉÖ±Éb÷ÉhÉÉ ÊVÉ±½É</t>
  </si>
  <si>
    <t>]õCEäò´ÉÉ®Ò</t>
  </si>
  <si>
    <t>¨ÉÉä`äö</t>
  </si>
  <si>
    <t>¨ÉvªÉ¨É</t>
  </si>
  <si>
    <t>±É.{ÉÉ.</t>
  </si>
  <si>
    <t>100 ]õCEäò ¦É®ú±Éä±Éä |ÉEò±{É</t>
  </si>
  <si>
    <t>50 ]õCEäò {ÉäIÉÉ VÉÉºiÉ</t>
  </si>
  <si>
    <t>50 ]õCEäò {ÉäIÉÉ Eò¨ÉÒ</t>
  </si>
  <si>
    <t>¤ÉÖ±Éb÷ÉhÉÉ {ÉÉ]õ¤ÉÆvÉÉ®äú Ê´É¦ÉÉMÉ,¤ÉÖ±Éb÷ÉhÉÉ</t>
  </si>
  <si>
    <t>ÊVÉ±½þÉ</t>
  </si>
  <si>
    <t>iÉÉÆnÖù³ý´ÉÉb÷Ò</t>
  </si>
  <si>
    <t>¤ÉÖ±Éb÷ÉhÉÉ</t>
  </si>
  <si>
    <t>´ªÉÉQÉÉ</t>
  </si>
  <si>
    <t>¤ÉÖ±Éb÷ÉhÉÉ {ÉÉ]õ¤ÉÆvÉÉ®äú Ê´É¦ÉÉMÉ, ¤ÉÖÆ±Éb÷ÉhÉÉ</t>
  </si>
  <si>
    <t>ÊVÉ±½þÉ -¤ÉÖ±Éb÷ÉhÉÉ</t>
  </si>
  <si>
    <t>ò|ÉEò±{ÉÒªÉ ¨ÉÞiÉ ºÉÉ`öÉ nù±ÉPÉ¨ÉÒ</t>
  </si>
  <si>
    <t xml:space="preserve"> + Gò</t>
  </si>
  <si>
    <t xml:space="preserve"> ={ÉªÉÖCiÉºÉÉ`öÉ nù.±É.PÉ.¨ÉÒ (2014)</t>
  </si>
  <si>
    <t xml:space="preserve"> 1/6/14 {ÉÉºÉÚxÉSÉÉ {ÉÉ&gt;ðºÉ   Ê¨É.Ê¨É.</t>
  </si>
  <si>
    <t>ºÉ®úÉºÉ®úÒ ={ÉªÉÖCiÉ  ºÉÉ`öÉ (09iÉä 13)</t>
  </si>
  <si>
    <t>|ÉEò±{ÉÒªÉ ºÉÆEò±{ÉÒiÉ {ÉÉhÉÒºÉÉ`öÉ (nù±ÉPÉ¨ÉÒ)</t>
  </si>
  <si>
    <t xml:space="preserve"> +ÉVÉSÉÉ {ÉÉhÉÒ ºÉÉ`öÉ (nù±ÉPÉ¨ÉÒ)</t>
  </si>
  <si>
    <r>
      <t xml:space="preserve">]õCEäò´ÉÉ®úÒ   (6/4) </t>
    </r>
    <r>
      <rPr>
        <b/>
        <sz val="16"/>
        <rFont val="DVBW-TTSurekh"/>
        <family val="5"/>
      </rPr>
      <t xml:space="preserve">x </t>
    </r>
    <r>
      <rPr>
        <b/>
        <sz val="16"/>
        <rFont val="DV-TTSurekh"/>
        <family val="5"/>
      </rPr>
      <t>100</t>
    </r>
  </si>
  <si>
    <t xml:space="preserve"> 1-6-13 {ÉÉºÉÚxÉSÉÉ {ÉÉ&gt;ðºÉ   Ê¨É.Ê¨É.</t>
  </si>
  <si>
    <t xml:space="preserve"> ={ÉªÉÖCiÉ {ÉÉhÉÒºÉÉ`öÉ (nù±ÉPÉ¨ÉÒ)</t>
  </si>
  <si>
    <t>(Eò)</t>
  </si>
  <si>
    <t>±ÉPÉÖ {ÉÉ]õ¤ÉÆvÉÉ®äú |ÉEò±{É</t>
  </si>
  <si>
    <t>´É®ú´ÉÆb÷ »ÉÆ.iÉ</t>
  </si>
  <si>
    <t>b÷ÉåMÉ®ú¶Éä´É±ÉÒ</t>
  </si>
  <si>
    <t>ÊSÉJÉ±ÉÒ</t>
  </si>
  <si>
    <t>Ë{É{É³ýMÉÉÆ´É ÊSÉ±É¨É</t>
  </si>
  <si>
    <t>MÉÉäb÷Éb÷É</t>
  </si>
  <si>
    <t>vÉÉxÉÉä®úÉ</t>
  </si>
  <si>
    <t>®úÉVÉÚ®úÉ</t>
  </si>
  <si>
    <t>ÊxÉ¨ÉJÉäb÷</t>
  </si>
  <si>
    <t>®úÉªÉvÉ®ú</t>
  </si>
  <si>
    <t>¡òkÉä{ÉÚ®ú</t>
  </si>
  <si>
    <t>Ë{É{É³ýMÉÉÆ´É xÉÉlÉ</t>
  </si>
  <si>
    <t>Ê]õ]õ´ÉÒ</t>
  </si>
  <si>
    <t>Ë{ÉÆ{É³ýxÉä®ú</t>
  </si>
  <si>
    <t>Ê¶É´ÉhÉÒ VÉÉ]õ</t>
  </si>
  <si>
    <t>iÉÆÉ¤ÉäÉ³ýÉ</t>
  </si>
  <si>
    <t>nùäù.EÖÆòb÷¡ò³ý</t>
  </si>
  <si>
    <t xml:space="preserve"> +Æ¦ÉÉä®úÉ</t>
  </si>
  <si>
    <t>MÆÉÖvÉÉ</t>
  </si>
  <si>
    <t>¤ÉÉä®úJÉäb÷Ò ºÉÆiÉ</t>
  </si>
  <si>
    <t>Ê½þ®úb÷´É ºÉÆiÉ</t>
  </si>
  <si>
    <t>PÉxÉ´É]õ{ÉÚ®ú</t>
  </si>
  <si>
    <t>{É³ý¶ÉÒ</t>
  </si>
  <si>
    <t>Eò³ý¨Éä·É®ú</t>
  </si>
  <si>
    <t>{ÉÉÆMÉ®úJÉäb÷</t>
  </si>
  <si>
    <t>EÆòb÷É®úÒ</t>
  </si>
  <si>
    <t>±ÉÉähÉ´ÉÉb÷Ò</t>
  </si>
  <si>
    <t>±ÉÉÆVÉÖb÷</t>
  </si>
  <si>
    <t>¨ÉÉÆb÷´ÉÉ</t>
  </si>
  <si>
    <t>Eäò¶É´É Ê¶É´ÉhÉÒ</t>
  </si>
  <si>
    <t>MÉÉ®úJÉäb÷</t>
  </si>
  <si>
    <t>føÉä®ú{ÉMÉÉÆ´É</t>
  </si>
  <si>
    <t>¥ÉÉ¨½þhÉ´ÉÉb÷É</t>
  </si>
  <si>
    <t>Eò®úb÷Ò</t>
  </si>
  <si>
    <t>¨ÉÉºÉ¯û³ý</t>
  </si>
  <si>
    <t>|É{ÉjÉ -1 ´É 2 ( nèùÊxÉEò ´É ºÉÉ{iÉÉÊ½þEò ) MÉÉä¹É´ÉÉ®úÉ .</t>
  </si>
  <si>
    <t>¨ÉÉMÉÒ±É ´É¹ÉÉÇSÉÒ iªÉÉSÉ ËnùxÉÉEòÉSÉÒ ¨ÉÉÊ½þiÉÒ (2013)</t>
  </si>
  <si>
    <t>¶ÉÉºÉxÉ ºiÉ®úÉ´É®úÒ±É  |ÉEò±{É</t>
  </si>
  <si>
    <t>VÉÉ.Gò./4410/VÉ{ÉÉ+/ºÉÉ.+./2013</t>
  </si>
  <si>
    <t>MÉÉä¹É´ÉÉ®úÉ</t>
  </si>
  <si>
    <t>BEÖòhÉ ={ÉªÉÖCiÉ ={É±É¤vÉ ºÉÉ`öÉ  (nù.±É.PÉ.¨ÉÒ.)</t>
  </si>
  <si>
    <t>BEÖòhÉ ]õCEäò´ÉÉ®úÒ</t>
  </si>
  <si>
    <t>BEÖòhÉ ¤ÉÖ±Éb÷ÉhÉÉ ÊVÉ±½þÉ</t>
  </si>
  <si>
    <t xml:space="preserve"> +¨É®úÉ´ÉiÉÒ |ÉÉnäùÊ¶ÉEò Ê´É¦ÉÉMÉÉiÉÒ±É ( ¶ÉÉºÉxÉ ´É ¨É½þÉ¨ÉÆb÷³ýÉEòb÷Ò±É) ¨ÉÉä`äö, ¨ÉvªÉ¨É ´É ±ÉPÉÖ {ÉÉ]õ¤ÉÆvÉÉ®äú |ÉEò±{ÉÉÆSÉÉ ÊnùxÉÉÆE 22 /8/2014 SÉÉ ={ÉªÉÖCiÉ ºÉÉ`öÉ.</t>
  </si>
  <si>
    <t xml:space="preserve">    ÊnùxÉÉÆEò 22/08/2014                                                  </t>
  </si>
  <si>
    <t>VÉÉ.Gò./             /VÉ{ÉÉ+/ºÉÉ.+./2013</t>
  </si>
  <si>
    <t xml:space="preserve">    ÊnùxÉÉÆEò 28/10/2014                                                  </t>
  </si>
  <si>
    <t xml:space="preserve"> +¨É®úÉ´ÉiÉÒ |ÉÉnäùÊ¶ÉEò Ê´É¦ÉÉMÉÉiÉÒ±É ( ¶ÉÉºÉxÉ ´É ¨É½þÉ¨ÉÆb÷³ýÉEòb÷Ò±É) ¨ÉÉä`äö, ¨ÉvªÉ¨É ´É ±ÉPÉÖ {ÉÉ]õ¤ÉÆvÉÉ®äú |ÉEò±{ÉÉÆSÉÉ ÊnùxÉÉÆE 08/11/2014 SÉÉ ={ÉªÉÖCiÉ ºÉÉ`öÉ.</t>
  </si>
  <si>
    <t xml:space="preserve">   </t>
  </si>
  <si>
    <t>Ê´ÉpÖùù{ÉÉ</t>
  </si>
  <si>
    <t xml:space="preserve"> +ÉVÉSÉÒ VÉ±ÉÉ¶ÉªÉ {ÉÉiÉ³ýÒ (¨ÉÒ).</t>
  </si>
  <si>
    <t>{ÉÖhÉÇ ºÉÆSÉªÉ {ÉÉiÉ³ýÒ ¨ÉÒ.</t>
  </si>
  <si>
    <t>¨ÉÖJªÉ +Ê¦ÉªÉÆiÉÉ VÉ±ÉºÉÆ{ÉnùÉ Ê´É¦ÉÉMÉ, +¨É®úÉ´ÉiÉÒ</t>
  </si>
  <si>
    <t>Ê´ÉºÉMÉÇ
PÉ.¨ÉÒ./ºÉä.</t>
  </si>
  <si>
    <t xml:space="preserve"> +. Gò.</t>
  </si>
  <si>
    <t>EòÉä.{É.¤ÉÆvÉÉ­ªÉÉSÉä xÉÉÆ´É</t>
  </si>
  <si>
    <t>ºlÉÉÊxÉEò xÉnùÒ xÉÉ±ÉÉ, ={ÉxÉnùÒSÉä xÉÉÆ´É</t>
  </si>
  <si>
    <t>|ÉEò±{ÉÒªÉ ºÉÆEò±{ÉÒiÉ ºÉÉ`öÉ (nù±ÉPÉ¨ÉÒ)</t>
  </si>
  <si>
    <t>{ÉÖhÉÇ ºÉÆªÉSÉ {ÉÉiÉ³ýÒ ¨ÉÒ.</t>
  </si>
  <si>
    <t xml:space="preserve">]õCEäò´ÉÉ®úÒ </t>
  </si>
  <si>
    <t xml:space="preserve">  ªÉÉSÉ ÊnùxÉÆÉEòÉSÉÉ JÉÉ±ÉÒ±É ´É¹ÉÉÇiÉÒ±É ={ÉªÉÖCiÉ    {ÉÉhÉÒ ºÉÉ`öÉ nù.±É.PÉ.¨ÉÒ</t>
  </si>
  <si>
    <t>´É®úSªÉÉ vÉ®úhÉÉiÉÚxÉ {ÉÉhÉÒ ºÉÉäb÷hªÉÉiÉ +É±Éä EòÉ?</t>
  </si>
  <si>
    <t>ÊxÉ¨ÉMÉÉÆ´É ´ÉÉªÉÉ³ý</t>
  </si>
  <si>
    <t>ËºÉ.®úÉVÉÉ</t>
  </si>
  <si>
    <t>JÉb÷Eò{ÉÚhÉÉÇ</t>
  </si>
  <si>
    <t>nùäù´ÉJÉäb÷</t>
  </si>
  <si>
    <t>nùÖùºÉ®ú¤ÉÒb÷</t>
  </si>
  <si>
    <t>BEÖòhÉ 4 ¤ÉÆvÉÉ®äú</t>
  </si>
  <si>
    <t>-</t>
  </si>
  <si>
    <r>
      <t xml:space="preserve">]õCEäò´ÉÉ®úÒ   (6/4) </t>
    </r>
    <r>
      <rPr>
        <b/>
        <sz val="16"/>
        <color theme="1"/>
        <rFont val="DVBW-TTSurekh"/>
        <family val="5"/>
      </rPr>
      <t xml:space="preserve">x </t>
    </r>
    <r>
      <rPr>
        <b/>
        <sz val="16"/>
        <color theme="1"/>
        <rFont val="DV-TTSurekh"/>
        <family val="5"/>
      </rPr>
      <t>100</t>
    </r>
  </si>
  <si>
    <r>
      <t xml:space="preserve">]õCEäò´ÉÉ®úÒ (11/4) </t>
    </r>
    <r>
      <rPr>
        <b/>
        <sz val="16"/>
        <color theme="1"/>
        <rFont val="Arial"/>
        <family val="2"/>
      </rPr>
      <t xml:space="preserve">x </t>
    </r>
    <r>
      <rPr>
        <b/>
        <sz val="16"/>
        <color theme="1"/>
        <rFont val="DV-TTSurekh"/>
        <family val="5"/>
      </rPr>
      <t>100</t>
    </r>
  </si>
  <si>
    <t>¨ÉäÆb÷MÉÉÆ´É</t>
  </si>
  <si>
    <t xml:space="preserve"> ¤ÉÖ±Éb÷ÉhÉÉ ÊVÉ±½þªÉÉiÉÒ±É ±ÉPÉÖ {ÉÉ]õ¤ÉÆvÉÉ®äú |ÉEò±{ÉÉÆSÉÉ ={ÉªÉÖCiÉ {ÉÉhÉÒ ºÉÉ`öÒ ´É VÉ±ÉÉ¶ÉªÉ {ÉÉiÉ³ýÒ - +½þ´ÉÉ±É</t>
  </si>
  <si>
    <t>näù&gt;ð³ýMÉÉÆ´É ®úÉVÉÉ</t>
  </si>
  <si>
    <t>VÉ³ýMÉÉÆ´É VÉÉ¨ÉÉänù</t>
  </si>
  <si>
    <t>±ÉÉähÉÉ®ú</t>
  </si>
  <si>
    <t>xÉÉÆnÖù®úÉ</t>
  </si>
  <si>
    <t>¶ÉäMÉÉÆ´É</t>
  </si>
  <si>
    <t>ËºÉnùJÉäb÷ ®úÉVÉÉ</t>
  </si>
  <si>
    <t>{ÉVÉÇxªÉ¨ÉÉ{ÉEò ªÉÆjÉ xÉÉ½þÒ</t>
  </si>
  <si>
    <r>
      <t xml:space="preserve">ºÉ®úÉºÉ®úÒ ={ÉªÉÖCiÉ  ºÉÉ`öÉ (12 </t>
    </r>
    <r>
      <rPr>
        <b/>
        <sz val="16"/>
        <color theme="1"/>
        <rFont val="Calibri"/>
        <family val="2"/>
        <scheme val="minor"/>
      </rPr>
      <t>+</t>
    </r>
    <r>
      <rPr>
        <b/>
        <sz val="16"/>
        <color theme="1"/>
        <rFont val="DV-TTSurekh"/>
        <family val="5"/>
      </rPr>
      <t xml:space="preserve"> 14 iÉä 17)</t>
    </r>
  </si>
  <si>
    <t>बुलडाणा पाटबंधारे विभाग, बुलडाणा</t>
  </si>
  <si>
    <t>प्रपत्र - 1 व 2 (दैनिक व साप्ताहिक) गोषवारा</t>
  </si>
  <si>
    <t>प्रकल्पीय मृतसाठा द.ल.घ.मी.</t>
  </si>
  <si>
    <t>अ. क्र.</t>
  </si>
  <si>
    <t>प्रकल्पाचे नाव</t>
  </si>
  <si>
    <t>तालुका</t>
  </si>
  <si>
    <t>प्रकल्पीय संकल्पीत साठा</t>
  </si>
  <si>
    <t>पुर्ण संयच पातळी मी.</t>
  </si>
  <si>
    <t>आजची जलाशय पातळी मी.</t>
  </si>
  <si>
    <t>आजचा पाणीसाठा</t>
  </si>
  <si>
    <t>आजचा पाऊस मि.मी.</t>
  </si>
  <si>
    <t>उपयुक्त पाणीसाठा दलघमी</t>
  </si>
  <si>
    <t>टक्केवारी</t>
  </si>
  <si>
    <t>याच दिनांकाचा खालील वर्षातील उपयुक्त पाणीसाठा द.ल.घ.मी.</t>
  </si>
  <si>
    <t>शेरा
मृतसाठा /विसर्ग -घ.मी./से.</t>
  </si>
  <si>
    <t>टक्केवारी (7/4) x 100</t>
  </si>
  <si>
    <t>सरासरी उपयुक्त साठा 
(12 + 14 ते 17)</t>
  </si>
  <si>
    <t>शासन स्तरावरील प्रकल्प</t>
  </si>
  <si>
    <t>(अ)</t>
  </si>
  <si>
    <t>मोठे प्रकल्प</t>
  </si>
  <si>
    <t>नळगंगा</t>
  </si>
  <si>
    <t>मोताळा</t>
  </si>
  <si>
    <t>पेनटाकळी</t>
  </si>
  <si>
    <t>मेहकर</t>
  </si>
  <si>
    <t>खडकपूर्णा</t>
  </si>
  <si>
    <t>दे.राजा</t>
  </si>
  <si>
    <t>एकुण मोठे प्रकल्प-3</t>
  </si>
  <si>
    <t>(ब)</t>
  </si>
  <si>
    <t>मध्यम प्रकल्प</t>
  </si>
  <si>
    <t>पलढग</t>
  </si>
  <si>
    <t>ज्ञानगंगा</t>
  </si>
  <si>
    <t>खामगाव</t>
  </si>
  <si>
    <t>मस</t>
  </si>
  <si>
    <t>कोराडी</t>
  </si>
  <si>
    <t>कोराडी को.प.बं.</t>
  </si>
  <si>
    <t>मन</t>
  </si>
  <si>
    <t>तोरणा</t>
  </si>
  <si>
    <t>उतावळी</t>
  </si>
  <si>
    <t>एकुण मध्यम प्रकल्प-7</t>
  </si>
  <si>
    <t>कार्यकारी अभियंता</t>
  </si>
  <si>
    <t>प्रतिलिपी :-(1) मा.मुख्य अभियंता, जलसंपदा विभाग, अमरावती, (2) मा.मुख्य अभियंता (वि.प्र.) जलसंपदा विभाग, अमरावती</t>
  </si>
  <si>
    <t>"ई-मेलद्वारे''</t>
  </si>
  <si>
    <t xml:space="preserve">                      (3) मा.अधीक्षक अभियंता, अकोला सिंचन मंडळ, अकोला, (4) मा.अधीक्षक अभियंता, बुलडाणा पाटबंधारे प्रकल्प मंडळ, बुलडाणा</t>
  </si>
  <si>
    <t xml:space="preserve">                      (5) मा.जिल्हाधिकारी (पाणी टंचाई विभाग) बुलडाणा</t>
  </si>
  <si>
    <t>बुलडाणा पाटबंधारे विभाग</t>
  </si>
  <si>
    <t>बुलडाणा</t>
  </si>
  <si>
    <t>उपयुक्त पाणीसाठा द.ल.घ.मी.(2022)</t>
  </si>
  <si>
    <t>मागील वर्षीची त्याच दिनांकाची माहिती (2021)</t>
  </si>
  <si>
    <t xml:space="preserve"> ={ÉªÉÖCiÉºÉÉ`öÉ nù.±É.PÉ.¨ÉÒ (2022)</t>
  </si>
  <si>
    <t>¨ÉÉMÉÒ±É ´É¹ÉÉÇSÉÒ iªÉÉSÉ ËnùxÉÉEòÉSÉÒ ¨ÉÉÊ½þiÉÒ (2021)</t>
  </si>
  <si>
    <t xml:space="preserve"> +ÉVÉSÉÉ {ÉÉhÉÒ ºÉÉ`öÉ (nù±ÉPÉ¨ÉÒ) (2022</t>
  </si>
  <si>
    <t xml:space="preserve"> 1/6/22 {ÉÉºÉÚxÉSÉÉ {ÉÉ&gt;ðºÉ   Ê¨É.Ê¨É.</t>
  </si>
  <si>
    <t xml:space="preserve"> 1/6/22 पासुनचा पाऊस मि.मी.</t>
  </si>
  <si>
    <t xml:space="preserve"> 1/06/21 पासुनचा पाऊस मि.मी.</t>
  </si>
  <si>
    <t xml:space="preserve"> 1-6-21 {ÉÉºÉÚxÉSÉÉ {ÉÉ&gt;ðºÉ   Ê¨É.Ê¨É.</t>
  </si>
  <si>
    <t>BEÖòhÉ ±ÉPÉÖ |ÉEò±{É 37</t>
  </si>
  <si>
    <t>एकुण लघु प्रकल्प-37</t>
  </si>
  <si>
    <t>एकुण को.प.बंधारे-4</t>
  </si>
  <si>
    <t>एकुण बुलडाणा -51</t>
  </si>
  <si>
    <t>एकुण लघु व  को.प.बंधारे प्रकल्प-41</t>
  </si>
  <si>
    <t>MÉÆvÉÉ®úÒ</t>
  </si>
  <si>
    <t>01 ºÉä¨ÉÒ/0.211</t>
  </si>
  <si>
    <t>अमरावती प्रादेशिक विभागातील (शासन व महामंडळाकडील) मोठे, मध्यम व लघु पाटबंधारे प्रकल्पांचा दि.22/12/2022 चा उपयुक्त साठा.</t>
  </si>
  <si>
    <t>दिनांक 22/12/2022</t>
  </si>
  <si>
    <t xml:space="preserve"> +¨É®úÉ´ÉiÉÒ |ÉÉnäùÊ¶ÉEò Ê´É¦ÉÉMÉÉiÉÒ±É ( ¶ÉÉºÉxÉ ´É ¨É½þÉ¨ÉÆb÷³ýÉEòb÷Ò±É) ¨ÉÉä`äö, ¨ÉvªÉ¨É ´É ±ÉPÉÖ {ÉÉ]õ¤ÉÆvÉÉ®äú |ÉEò±{ÉÉÆSÉÉ ÊnùxÉÉÆE  22/12/2022 SÉÉ ={ÉªÉÖCiÉ ºÉÉ`öÉ.</t>
  </si>
  <si>
    <t>EòÉä±½þÉ{ÉÚ®ú {ÉvnùiÉÒSªÉÉ ¤ÉÆvÉÉ­ªÉÉiÉÒ±É {ÉÉhÉÒ ºÉÉ`öÉ ÊnùxÉÉÆE 22/12/2022</t>
  </si>
  <si>
    <t>जा.क्र.   5898 /जलाशय पा.अह./2022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</si>
</sst>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62">
    <font>
      <sz val="10"/>
      <name val="Lohit Hindi"/>
      <family val="2"/>
    </font>
    <font>
      <sz val="16"/>
      <name val="Lohit Hindi"/>
      <family val="2"/>
    </font>
    <font>
      <b/>
      <sz val="18"/>
      <name val="DV-TTSurekh"/>
      <family val="5"/>
    </font>
    <font>
      <b/>
      <sz val="18"/>
      <name val="Lohit Hindi"/>
      <family val="2"/>
    </font>
    <font>
      <sz val="20"/>
      <name val="Lohit Hindi"/>
      <family val="2"/>
    </font>
    <font>
      <b/>
      <sz val="16"/>
      <name val="Lohit Hindi"/>
      <family val="2"/>
    </font>
    <font>
      <b/>
      <sz val="18"/>
      <color indexed="8"/>
      <name val="DV-TTSurekh"/>
      <family val="5"/>
    </font>
    <font>
      <sz val="18"/>
      <name val="Lohit Hindi"/>
      <family val="2"/>
    </font>
    <font>
      <sz val="16"/>
      <name val="DVBW-TTSurekh"/>
      <family val="5"/>
    </font>
    <font>
      <sz val="16"/>
      <name val="DV-TTSurekh"/>
      <family val="5"/>
    </font>
    <font>
      <b/>
      <sz val="18"/>
      <color indexed="10"/>
      <name val="Lohit Hindi"/>
      <family val="2"/>
    </font>
    <font>
      <b/>
      <sz val="18"/>
      <color indexed="18"/>
      <name val="DVB-TTYogesh"/>
      <family val="5"/>
    </font>
    <font>
      <b/>
      <sz val="18"/>
      <color indexed="18"/>
      <name val="DV-TTSurekh"/>
      <family val="5"/>
    </font>
    <font>
      <b/>
      <sz val="18"/>
      <name val="DV-TTDhruv"/>
      <family val="5"/>
    </font>
    <font>
      <b/>
      <sz val="18"/>
      <color indexed="8"/>
      <name val="Lohit Hindi"/>
      <family val="2"/>
    </font>
    <font>
      <sz val="14"/>
      <name val="Lohit Hindi"/>
      <family val="2"/>
    </font>
    <font>
      <b/>
      <sz val="18"/>
      <color indexed="8"/>
      <name val="DVB-TTYogesh"/>
      <family val="5"/>
    </font>
    <font>
      <sz val="20"/>
      <color indexed="8"/>
      <name val="Lohit Hindi"/>
      <family val="2"/>
    </font>
    <font>
      <b/>
      <sz val="16"/>
      <color indexed="8"/>
      <name val="Arial"/>
      <family val="2"/>
    </font>
    <font>
      <b/>
      <sz val="14"/>
      <name val="Lohit Hindi"/>
      <family val="2"/>
    </font>
    <font>
      <b/>
      <sz val="14"/>
      <name val="Arial"/>
      <family val="2"/>
    </font>
    <font>
      <b/>
      <sz val="16"/>
      <name val="DV-TTSurekh"/>
      <family val="5"/>
    </font>
    <font>
      <sz val="15"/>
      <name val="Lohit Hindi"/>
      <family val="2"/>
    </font>
    <font>
      <b/>
      <sz val="15"/>
      <name val="DV-TTSurekh"/>
      <family val="5"/>
    </font>
    <font>
      <b/>
      <sz val="15"/>
      <name val="Lohit Hindi"/>
      <family val="2"/>
    </font>
    <font>
      <b/>
      <sz val="16"/>
      <name val="DVBW-TTSurekh"/>
      <family val="5"/>
    </font>
    <font>
      <b/>
      <sz val="18"/>
      <color indexed="18"/>
      <name val="DV-TTSurekh"/>
      <family val="5"/>
    </font>
    <font>
      <b/>
      <sz val="18"/>
      <color indexed="8"/>
      <name val="DV-TTSurekh"/>
      <family val="5"/>
    </font>
    <font>
      <sz val="18"/>
      <color indexed="9"/>
      <name val="Lohit Hindi"/>
      <family val="2"/>
    </font>
    <font>
      <b/>
      <sz val="18"/>
      <color theme="1"/>
      <name val="DV-TTSurekh"/>
      <family val="5"/>
    </font>
    <font>
      <b/>
      <sz val="15"/>
      <color theme="1"/>
      <name val="DV-TTSurekh"/>
      <family val="5"/>
    </font>
    <font>
      <sz val="14"/>
      <color theme="1"/>
      <name val="Lohit Hindi"/>
      <family val="2"/>
    </font>
    <font>
      <sz val="16"/>
      <color rgb="FFFF0000"/>
      <name val="Lohit Hindi"/>
      <family val="2"/>
    </font>
    <font>
      <sz val="10"/>
      <color rgb="FFFF0000"/>
      <name val="Lohit Hindi"/>
      <family val="2"/>
    </font>
    <font>
      <b/>
      <sz val="15"/>
      <color rgb="FFFF0000"/>
      <name val="Lohit Hindi"/>
      <family val="2"/>
    </font>
    <font>
      <b/>
      <sz val="15"/>
      <color rgb="FFFF0000"/>
      <name val="DV-TTSurekh"/>
      <family val="5"/>
    </font>
    <font>
      <sz val="14"/>
      <color rgb="FFFF0000"/>
      <name val="Lohit Hindi"/>
      <family val="2"/>
    </font>
    <font>
      <b/>
      <sz val="15"/>
      <name val="DV-TTVasundhara"/>
      <family val="5"/>
    </font>
    <font>
      <sz val="10"/>
      <name val="Arial"/>
      <family val="2"/>
    </font>
    <font>
      <sz val="10"/>
      <name val="Arial"/>
      <family val="2"/>
    </font>
    <font>
      <sz val="15"/>
      <color theme="1"/>
      <name val="Lohit Hindi"/>
      <family val="2"/>
    </font>
    <font>
      <b/>
      <sz val="12"/>
      <color theme="1"/>
      <name val="DV-TTSurekh"/>
      <family val="5"/>
    </font>
    <font>
      <b/>
      <sz val="16"/>
      <color theme="1"/>
      <name val="DV-TTSurekh"/>
      <family val="5"/>
    </font>
    <font>
      <b/>
      <sz val="20"/>
      <name val="DV-TTSurekh"/>
      <family val="5"/>
    </font>
    <font>
      <sz val="16"/>
      <color theme="1"/>
      <name val="DV-TTSurekh"/>
      <family val="5"/>
    </font>
    <font>
      <b/>
      <sz val="16"/>
      <color indexed="8"/>
      <name val="DV-TTSurekh"/>
      <family val="5"/>
    </font>
    <font>
      <b/>
      <sz val="15"/>
      <color theme="1"/>
      <name val="Lohit Hindi"/>
      <family val="2"/>
    </font>
    <font>
      <sz val="16"/>
      <color theme="1"/>
      <name val="Lohit Hindi"/>
      <family val="2"/>
    </font>
    <font>
      <b/>
      <sz val="14"/>
      <color theme="1"/>
      <name val="DV-TTSurekh"/>
      <family val="5"/>
    </font>
    <font>
      <b/>
      <sz val="16"/>
      <color theme="1"/>
      <name val="DVBW-TTSurekh"/>
      <family val="5"/>
    </font>
    <font>
      <b/>
      <sz val="16"/>
      <color theme="1"/>
      <name val="Arial"/>
      <family val="2"/>
    </font>
    <font>
      <sz val="12"/>
      <color theme="1"/>
      <name val="Lohit Hindi"/>
      <family val="2"/>
    </font>
    <font>
      <sz val="10"/>
      <name val="Lohit Hindi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GISTOT-MAIDhruv"/>
    </font>
    <font>
      <sz val="11"/>
      <color theme="1"/>
      <name val="GISTOT-MAIDhruv"/>
    </font>
    <font>
      <b/>
      <sz val="12"/>
      <color theme="1"/>
      <name val="GISTOT-MAIDhruv"/>
    </font>
    <font>
      <sz val="12"/>
      <color theme="1"/>
      <name val="GISTOT-MAIDhruv"/>
    </font>
    <font>
      <b/>
      <u/>
      <sz val="11"/>
      <name val="GISTOT-MAIDhruv"/>
    </font>
    <font>
      <b/>
      <u/>
      <sz val="12"/>
      <color theme="1"/>
      <name val="GISTOT-MAIDhruv"/>
    </font>
    <font>
      <b/>
      <sz val="10"/>
      <color theme="1"/>
      <name val="GISTOT-MAIDhruv"/>
    </font>
    <font>
      <b/>
      <sz val="14"/>
      <name val="DV-TTSurekh"/>
      <family val="5"/>
    </font>
  </fonts>
  <fills count="8">
    <fill>
      <patternFill patternType="none"/>
    </fill>
    <fill>
      <patternFill patternType="gray125"/>
    </fill>
    <fill>
      <patternFill patternType="solid">
        <fgColor indexed="14"/>
        <bgColor indexed="33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/>
      <right/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8" fillId="0" borderId="0"/>
    <xf numFmtId="0" fontId="39" fillId="0" borderId="0"/>
    <xf numFmtId="0" fontId="52" fillId="0" borderId="0"/>
    <xf numFmtId="0" fontId="38" fillId="0" borderId="0"/>
  </cellStyleXfs>
  <cellXfs count="386">
    <xf numFmtId="0" fontId="0" fillId="0" borderId="0" xfId="0"/>
    <xf numFmtId="0" fontId="1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3" fillId="0" borderId="0" xfId="0" applyFont="1" applyFill="1" applyBorder="1" applyAlignment="1"/>
    <xf numFmtId="0" fontId="5" fillId="0" borderId="0" xfId="0" applyFont="1" applyFill="1" applyBorder="1" applyAlignment="1"/>
    <xf numFmtId="0" fontId="2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/>
    <xf numFmtId="0" fontId="7" fillId="0" borderId="1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7" fillId="0" borderId="2" xfId="0" applyFont="1" applyFill="1" applyBorder="1"/>
    <xf numFmtId="0" fontId="3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2" fontId="3" fillId="0" borderId="3" xfId="0" applyNumberFormat="1" applyFont="1" applyFill="1" applyBorder="1" applyAlignment="1">
      <alignment horizontal="center"/>
    </xf>
    <xf numFmtId="2" fontId="10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/>
    <xf numFmtId="0" fontId="3" fillId="0" borderId="0" xfId="0" applyFont="1" applyFill="1" applyBorder="1"/>
    <xf numFmtId="0" fontId="2" fillId="0" borderId="3" xfId="0" applyFont="1" applyFill="1" applyBorder="1"/>
    <xf numFmtId="0" fontId="2" fillId="0" borderId="3" xfId="0" applyFont="1" applyFill="1" applyBorder="1" applyAlignment="1">
      <alignment horizontal="left"/>
    </xf>
    <xf numFmtId="2" fontId="3" fillId="0" borderId="3" xfId="0" applyNumberFormat="1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2" fontId="11" fillId="0" borderId="3" xfId="0" applyNumberFormat="1" applyFont="1" applyFill="1" applyBorder="1" applyAlignment="1">
      <alignment horizontal="center" vertical="center" wrapText="1"/>
    </xf>
    <xf numFmtId="2" fontId="1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2" fontId="2" fillId="0" borderId="1" xfId="0" applyNumberFormat="1" applyFont="1" applyFill="1" applyBorder="1" applyAlignment="1">
      <alignment horizontal="center"/>
    </xf>
    <xf numFmtId="2" fontId="13" fillId="0" borderId="3" xfId="0" applyNumberFormat="1" applyFont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164" fontId="13" fillId="0" borderId="3" xfId="0" applyNumberFormat="1" applyFont="1" applyBorder="1" applyAlignment="1">
      <alignment horizontal="center"/>
    </xf>
    <xf numFmtId="1" fontId="6" fillId="0" borderId="3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2" fontId="14" fillId="0" borderId="3" xfId="0" applyNumberFormat="1" applyFont="1" applyFill="1" applyBorder="1" applyAlignment="1">
      <alignment horizontal="center" vertical="center"/>
    </xf>
    <xf numFmtId="2" fontId="3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/>
    <xf numFmtId="165" fontId="3" fillId="0" borderId="0" xfId="0" applyNumberFormat="1" applyFont="1" applyFill="1" applyBorder="1"/>
    <xf numFmtId="0" fontId="15" fillId="0" borderId="0" xfId="0" applyFont="1" applyFill="1" applyBorder="1" applyAlignment="1">
      <alignment vertical="top"/>
    </xf>
    <xf numFmtId="165" fontId="4" fillId="0" borderId="0" xfId="0" applyNumberFormat="1" applyFont="1" applyFill="1" applyBorder="1"/>
    <xf numFmtId="165" fontId="4" fillId="0" borderId="1" xfId="0" applyNumberFormat="1" applyFont="1" applyFill="1" applyBorder="1"/>
    <xf numFmtId="2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1" fontId="14" fillId="0" borderId="3" xfId="0" applyNumberFormat="1" applyFont="1" applyFill="1" applyBorder="1" applyAlignment="1">
      <alignment horizontal="center" vertical="center"/>
    </xf>
    <xf numFmtId="2" fontId="16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/>
    <xf numFmtId="165" fontId="14" fillId="0" borderId="0" xfId="0" applyNumberFormat="1" applyFont="1" applyFill="1" applyBorder="1"/>
    <xf numFmtId="165" fontId="17" fillId="0" borderId="0" xfId="0" applyNumberFormat="1" applyFont="1" applyFill="1" applyBorder="1"/>
    <xf numFmtId="165" fontId="17" fillId="0" borderId="1" xfId="0" applyNumberFormat="1" applyFont="1" applyFill="1" applyBorder="1"/>
    <xf numFmtId="0" fontId="6" fillId="0" borderId="1" xfId="0" applyFont="1" applyFill="1" applyBorder="1" applyAlignment="1">
      <alignment horizontal="center"/>
    </xf>
    <xf numFmtId="2" fontId="14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" xfId="0" applyFont="1" applyFill="1" applyBorder="1"/>
    <xf numFmtId="0" fontId="14" fillId="0" borderId="0" xfId="0" applyFont="1" applyFill="1" applyBorder="1"/>
    <xf numFmtId="2" fontId="6" fillId="0" borderId="1" xfId="0" applyNumberFormat="1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2" fontId="16" fillId="0" borderId="5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/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/>
    <xf numFmtId="2" fontId="1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2" borderId="0" xfId="0" applyFont="1" applyFill="1" applyBorder="1"/>
    <xf numFmtId="0" fontId="7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 wrapText="1"/>
    </xf>
    <xf numFmtId="0" fontId="2" fillId="0" borderId="0" xfId="0" applyFont="1" applyFill="1" applyBorder="1"/>
    <xf numFmtId="2" fontId="3" fillId="0" borderId="0" xfId="0" applyNumberFormat="1" applyFont="1" applyFill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19" fillId="0" borderId="0" xfId="0" applyFont="1" applyFill="1" applyBorder="1" applyAlignment="1">
      <alignment vertical="top"/>
    </xf>
    <xf numFmtId="2" fontId="3" fillId="0" borderId="0" xfId="0" applyNumberFormat="1" applyFont="1" applyFill="1" applyBorder="1" applyAlignment="1">
      <alignment horizontal="center" vertical="top" wrapText="1"/>
    </xf>
    <xf numFmtId="0" fontId="15" fillId="3" borderId="0" xfId="0" applyFont="1" applyFill="1" applyBorder="1"/>
    <xf numFmtId="0" fontId="24" fillId="3" borderId="0" xfId="0" applyFont="1" applyFill="1" applyBorder="1" applyAlignment="1"/>
    <xf numFmtId="0" fontId="1" fillId="3" borderId="0" xfId="0" applyFont="1" applyFill="1" applyBorder="1"/>
    <xf numFmtId="0" fontId="21" fillId="3" borderId="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top" wrapText="1"/>
    </xf>
    <xf numFmtId="0" fontId="7" fillId="0" borderId="3" xfId="0" applyFont="1" applyFill="1" applyBorder="1"/>
    <xf numFmtId="0" fontId="2" fillId="0" borderId="3" xfId="0" applyFont="1" applyFill="1" applyBorder="1" applyAlignment="1">
      <alignment horizontal="center" vertical="center" wrapText="1"/>
    </xf>
    <xf numFmtId="2" fontId="26" fillId="0" borderId="3" xfId="0" applyNumberFormat="1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/>
    </xf>
    <xf numFmtId="164" fontId="2" fillId="0" borderId="3" xfId="0" applyNumberFormat="1" applyFont="1" applyFill="1" applyBorder="1" applyAlignment="1">
      <alignment horizontal="center"/>
    </xf>
    <xf numFmtId="2" fontId="12" fillId="0" borderId="3" xfId="0" applyNumberFormat="1" applyFont="1" applyFill="1" applyBorder="1" applyAlignment="1">
      <alignment horizontal="center" vertical="top" wrapText="1"/>
    </xf>
    <xf numFmtId="2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/>
    </xf>
    <xf numFmtId="2" fontId="27" fillId="0" borderId="3" xfId="0" applyNumberFormat="1" applyFont="1" applyFill="1" applyBorder="1" applyAlignment="1">
      <alignment horizontal="center" vertical="center"/>
    </xf>
    <xf numFmtId="2" fontId="27" fillId="0" borderId="3" xfId="0" applyNumberFormat="1" applyFont="1" applyFill="1" applyBorder="1" applyAlignment="1">
      <alignment horizontal="center" vertical="center" wrapText="1"/>
    </xf>
    <xf numFmtId="165" fontId="6" fillId="0" borderId="3" xfId="0" applyNumberFormat="1" applyFont="1" applyFill="1" applyBorder="1" applyAlignment="1">
      <alignment horizontal="center" vertical="center"/>
    </xf>
    <xf numFmtId="0" fontId="28" fillId="3" borderId="0" xfId="0" applyFont="1" applyFill="1" applyBorder="1"/>
    <xf numFmtId="0" fontId="6" fillId="0" borderId="0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vertical="top"/>
    </xf>
    <xf numFmtId="165" fontId="3" fillId="0" borderId="3" xfId="0" applyNumberFormat="1" applyFont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top"/>
    </xf>
    <xf numFmtId="0" fontId="33" fillId="0" borderId="0" xfId="0" applyFont="1" applyAlignment="1">
      <alignment vertical="center"/>
    </xf>
    <xf numFmtId="0" fontId="36" fillId="3" borderId="0" xfId="0" applyFont="1" applyFill="1" applyBorder="1"/>
    <xf numFmtId="0" fontId="22" fillId="3" borderId="0" xfId="0" applyFont="1" applyFill="1" applyBorder="1" applyAlignment="1">
      <alignment vertical="center"/>
    </xf>
    <xf numFmtId="0" fontId="15" fillId="3" borderId="0" xfId="0" applyFont="1" applyFill="1" applyBorder="1" applyAlignment="1">
      <alignment vertical="center"/>
    </xf>
    <xf numFmtId="0" fontId="35" fillId="3" borderId="0" xfId="0" applyFont="1" applyFill="1" applyBorder="1" applyAlignment="1">
      <alignment vertical="center"/>
    </xf>
    <xf numFmtId="0" fontId="24" fillId="3" borderId="0" xfId="0" applyFont="1" applyFill="1" applyBorder="1" applyAlignment="1">
      <alignment vertical="center"/>
    </xf>
    <xf numFmtId="0" fontId="24" fillId="3" borderId="0" xfId="0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24" fillId="3" borderId="0" xfId="0" applyFont="1" applyFill="1" applyBorder="1" applyAlignment="1">
      <alignment horizontal="justify" vertical="center"/>
    </xf>
    <xf numFmtId="0" fontId="1" fillId="3" borderId="0" xfId="0" applyFont="1" applyFill="1" applyBorder="1" applyAlignment="1">
      <alignment vertical="center"/>
    </xf>
    <xf numFmtId="0" fontId="32" fillId="3" borderId="0" xfId="0" applyFont="1" applyFill="1" applyBorder="1" applyAlignment="1">
      <alignment vertical="center"/>
    </xf>
    <xf numFmtId="0" fontId="43" fillId="3" borderId="0" xfId="0" applyFont="1" applyFill="1" applyBorder="1" applyAlignment="1">
      <alignment horizontal="center" vertical="center"/>
    </xf>
    <xf numFmtId="0" fontId="43" fillId="3" borderId="0" xfId="0" applyFont="1" applyFill="1" applyBorder="1" applyAlignment="1">
      <alignment horizontal="center"/>
    </xf>
    <xf numFmtId="0" fontId="15" fillId="3" borderId="19" xfId="0" applyFont="1" applyFill="1" applyBorder="1"/>
    <xf numFmtId="0" fontId="15" fillId="3" borderId="21" xfId="0" applyFont="1" applyFill="1" applyBorder="1"/>
    <xf numFmtId="0" fontId="21" fillId="0" borderId="9" xfId="0" applyFont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21" fillId="0" borderId="9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2" fontId="44" fillId="0" borderId="9" xfId="0" applyNumberFormat="1" applyFont="1" applyBorder="1" applyAlignment="1" applyProtection="1">
      <alignment horizontal="center" vertical="top" wrapText="1"/>
    </xf>
    <xf numFmtId="2" fontId="44" fillId="0" borderId="9" xfId="0" applyNumberFormat="1" applyFont="1" applyBorder="1" applyAlignment="1">
      <alignment horizontal="center" vertical="top" wrapText="1"/>
    </xf>
    <xf numFmtId="0" fontId="36" fillId="3" borderId="9" xfId="0" applyFont="1" applyFill="1" applyBorder="1" applyAlignment="1"/>
    <xf numFmtId="0" fontId="9" fillId="0" borderId="9" xfId="0" applyFont="1" applyBorder="1" applyAlignment="1">
      <alignment horizontal="center" vertical="center"/>
    </xf>
    <xf numFmtId="2" fontId="9" fillId="0" borderId="9" xfId="0" applyNumberFormat="1" applyFont="1" applyBorder="1" applyAlignment="1" applyProtection="1">
      <alignment horizontal="center" vertical="top" wrapText="1"/>
    </xf>
    <xf numFmtId="0" fontId="15" fillId="3" borderId="20" xfId="0" applyFont="1" applyFill="1" applyBorder="1"/>
    <xf numFmtId="0" fontId="1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2" fontId="45" fillId="0" borderId="9" xfId="0" applyNumberFormat="1" applyFont="1" applyBorder="1" applyAlignment="1">
      <alignment horizontal="center"/>
    </xf>
    <xf numFmtId="1" fontId="45" fillId="0" borderId="9" xfId="0" applyNumberFormat="1" applyFont="1" applyBorder="1" applyAlignment="1">
      <alignment horizontal="center"/>
    </xf>
    <xf numFmtId="0" fontId="36" fillId="3" borderId="9" xfId="0" applyFont="1" applyFill="1" applyBorder="1"/>
    <xf numFmtId="2" fontId="42" fillId="0" borderId="9" xfId="0" applyNumberFormat="1" applyFont="1" applyBorder="1" applyAlignment="1" applyProtection="1">
      <alignment horizontal="center" vertical="top" wrapText="1"/>
    </xf>
    <xf numFmtId="2" fontId="21" fillId="0" borderId="9" xfId="0" applyNumberFormat="1" applyFont="1" applyBorder="1" applyAlignment="1" applyProtection="1">
      <alignment horizontal="center" vertical="top" wrapText="1"/>
    </xf>
    <xf numFmtId="2" fontId="30" fillId="5" borderId="9" xfId="0" applyNumberFormat="1" applyFont="1" applyFill="1" applyBorder="1" applyAlignment="1">
      <alignment horizontal="center" vertical="center"/>
    </xf>
    <xf numFmtId="0" fontId="21" fillId="0" borderId="9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top" wrapText="1"/>
    </xf>
    <xf numFmtId="2" fontId="30" fillId="5" borderId="9" xfId="0" applyNumberFormat="1" applyFont="1" applyFill="1" applyBorder="1" applyAlignment="1">
      <alignment horizontal="center" vertical="top" wrapText="1"/>
    </xf>
    <xf numFmtId="0" fontId="40" fillId="5" borderId="0" xfId="0" applyFont="1" applyFill="1" applyBorder="1"/>
    <xf numFmtId="0" fontId="31" fillId="5" borderId="0" xfId="0" applyFont="1" applyFill="1" applyBorder="1"/>
    <xf numFmtId="0" fontId="30" fillId="5" borderId="0" xfId="0" applyFont="1" applyFill="1" applyBorder="1" applyAlignment="1"/>
    <xf numFmtId="0" fontId="46" fillId="5" borderId="0" xfId="0" applyFont="1" applyFill="1" applyBorder="1" applyAlignment="1"/>
    <xf numFmtId="0" fontId="44" fillId="5" borderId="0" xfId="0" applyFont="1" applyFill="1" applyBorder="1"/>
    <xf numFmtId="0" fontId="47" fillId="5" borderId="0" xfId="0" applyFont="1" applyFill="1" applyBorder="1"/>
    <xf numFmtId="0" fontId="42" fillId="4" borderId="9" xfId="0" applyFont="1" applyFill="1" applyBorder="1" applyAlignment="1">
      <alignment horizontal="center" vertical="top" wrapText="1"/>
    </xf>
    <xf numFmtId="0" fontId="51" fillId="5" borderId="0" xfId="0" applyFont="1" applyFill="1" applyBorder="1" applyAlignment="1"/>
    <xf numFmtId="0" fontId="55" fillId="0" borderId="0" xfId="0" applyFont="1" applyFill="1" applyBorder="1"/>
    <xf numFmtId="0" fontId="55" fillId="0" borderId="9" xfId="0" applyFont="1" applyFill="1" applyBorder="1"/>
    <xf numFmtId="0" fontId="54" fillId="0" borderId="9" xfId="0" applyFont="1" applyFill="1" applyBorder="1" applyAlignment="1">
      <alignment horizontal="center" vertical="center" wrapText="1"/>
    </xf>
    <xf numFmtId="0" fontId="57" fillId="0" borderId="0" xfId="0" applyFont="1" applyFill="1" applyBorder="1"/>
    <xf numFmtId="0" fontId="55" fillId="0" borderId="9" xfId="0" applyFont="1" applyFill="1" applyBorder="1" applyAlignment="1">
      <alignment vertical="center"/>
    </xf>
    <xf numFmtId="0" fontId="54" fillId="0" borderId="9" xfId="0" applyFont="1" applyFill="1" applyBorder="1" applyAlignment="1">
      <alignment vertical="center" wrapText="1"/>
    </xf>
    <xf numFmtId="2" fontId="54" fillId="0" borderId="9" xfId="0" applyNumberFormat="1" applyFont="1" applyFill="1" applyBorder="1" applyAlignment="1">
      <alignment horizontal="center"/>
    </xf>
    <xf numFmtId="2" fontId="54" fillId="0" borderId="9" xfId="0" applyNumberFormat="1" applyFont="1" applyFill="1" applyBorder="1" applyAlignment="1">
      <alignment horizontal="center" vertical="center" wrapText="1"/>
    </xf>
    <xf numFmtId="0" fontId="54" fillId="0" borderId="9" xfId="0" applyFont="1" applyFill="1" applyBorder="1" applyAlignment="1">
      <alignment vertical="center"/>
    </xf>
    <xf numFmtId="0" fontId="54" fillId="0" borderId="9" xfId="0" applyFont="1" applyFill="1" applyBorder="1" applyAlignment="1">
      <alignment horizontal="left" vertical="center"/>
    </xf>
    <xf numFmtId="0" fontId="54" fillId="0" borderId="9" xfId="0" applyFont="1" applyFill="1" applyBorder="1"/>
    <xf numFmtId="2" fontId="54" fillId="0" borderId="9" xfId="0" applyNumberFormat="1" applyFont="1" applyFill="1" applyBorder="1" applyAlignment="1">
      <alignment horizontal="center" vertical="center"/>
    </xf>
    <xf numFmtId="0" fontId="54" fillId="0" borderId="9" xfId="0" applyFont="1" applyFill="1" applyBorder="1" applyAlignment="1">
      <alignment horizontal="center" vertical="center"/>
    </xf>
    <xf numFmtId="2" fontId="54" fillId="4" borderId="9" xfId="0" applyNumberFormat="1" applyFont="1" applyFill="1" applyBorder="1" applyAlignment="1">
      <alignment horizontal="center" vertical="center" wrapText="1"/>
    </xf>
    <xf numFmtId="2" fontId="54" fillId="4" borderId="9" xfId="0" applyNumberFormat="1" applyFont="1" applyFill="1" applyBorder="1" applyAlignment="1">
      <alignment horizontal="center" vertical="center"/>
    </xf>
    <xf numFmtId="0" fontId="54" fillId="4" borderId="9" xfId="0" applyFont="1" applyFill="1" applyBorder="1" applyAlignment="1">
      <alignment horizontal="center" vertical="center"/>
    </xf>
    <xf numFmtId="0" fontId="55" fillId="4" borderId="0" xfId="0" applyFont="1" applyFill="1" applyBorder="1"/>
    <xf numFmtId="1" fontId="54" fillId="0" borderId="9" xfId="0" applyNumberFormat="1" applyFont="1" applyFill="1" applyBorder="1" applyAlignment="1">
      <alignment horizontal="center" vertical="center"/>
    </xf>
    <xf numFmtId="2" fontId="54" fillId="0" borderId="0" xfId="0" applyNumberFormat="1" applyFont="1" applyFill="1" applyBorder="1" applyAlignment="1">
      <alignment horizontal="center" vertical="center"/>
    </xf>
    <xf numFmtId="0" fontId="54" fillId="0" borderId="0" xfId="0" applyFont="1" applyFill="1" applyBorder="1" applyAlignment="1">
      <alignment horizontal="center"/>
    </xf>
    <xf numFmtId="0" fontId="55" fillId="0" borderId="9" xfId="0" applyFont="1" applyFill="1" applyBorder="1" applyAlignment="1">
      <alignment horizontal="center" vertical="center"/>
    </xf>
    <xf numFmtId="165" fontId="55" fillId="0" borderId="0" xfId="0" applyNumberFormat="1" applyFont="1" applyFill="1" applyBorder="1"/>
    <xf numFmtId="2" fontId="54" fillId="0" borderId="0" xfId="0" applyNumberFormat="1" applyFont="1" applyFill="1" applyBorder="1" applyAlignment="1">
      <alignment horizontal="center" vertical="center" wrapText="1"/>
    </xf>
    <xf numFmtId="0" fontId="55" fillId="0" borderId="0" xfId="0" applyFont="1"/>
    <xf numFmtId="0" fontId="58" fillId="0" borderId="0" xfId="0" applyFont="1"/>
    <xf numFmtId="0" fontId="56" fillId="0" borderId="0" xfId="0" applyFont="1" applyFill="1" applyBorder="1" applyAlignment="1">
      <alignment horizontal="center" vertical="center"/>
    </xf>
    <xf numFmtId="2" fontId="56" fillId="0" borderId="0" xfId="0" applyNumberFormat="1" applyFont="1" applyFill="1" applyBorder="1" applyAlignment="1">
      <alignment horizontal="center" vertical="center"/>
    </xf>
    <xf numFmtId="1" fontId="56" fillId="0" borderId="0" xfId="0" applyNumberFormat="1" applyFont="1" applyFill="1" applyBorder="1" applyAlignment="1">
      <alignment horizontal="center" vertical="center"/>
    </xf>
    <xf numFmtId="2" fontId="56" fillId="0" borderId="0" xfId="0" applyNumberFormat="1" applyFont="1" applyFill="1" applyBorder="1" applyAlignment="1">
      <alignment horizontal="center" vertical="center" wrapText="1"/>
    </xf>
    <xf numFmtId="0" fontId="56" fillId="0" borderId="0" xfId="0" applyFont="1" applyFill="1" applyBorder="1" applyAlignment="1">
      <alignment vertical="top"/>
    </xf>
    <xf numFmtId="0" fontId="57" fillId="0" borderId="0" xfId="0" applyFont="1" applyFill="1" applyBorder="1" applyAlignment="1">
      <alignment vertical="center"/>
    </xf>
    <xf numFmtId="0" fontId="56" fillId="0" borderId="0" xfId="0" applyFont="1" applyFill="1" applyBorder="1" applyAlignment="1">
      <alignment vertical="center"/>
    </xf>
    <xf numFmtId="2" fontId="56" fillId="0" borderId="0" xfId="0" applyNumberFormat="1" applyFont="1" applyFill="1" applyBorder="1" applyAlignment="1">
      <alignment vertical="center"/>
    </xf>
    <xf numFmtId="0" fontId="57" fillId="0" borderId="0" xfId="0" applyFont="1" applyAlignment="1">
      <alignment vertical="center"/>
    </xf>
    <xf numFmtId="2" fontId="56" fillId="0" borderId="0" xfId="0" applyNumberFormat="1" applyFont="1" applyFill="1" applyBorder="1" applyAlignment="1"/>
    <xf numFmtId="0" fontId="56" fillId="0" borderId="0" xfId="0" applyFont="1" applyFill="1" applyBorder="1" applyAlignment="1"/>
    <xf numFmtId="2" fontId="56" fillId="0" borderId="0" xfId="0" applyNumberFormat="1" applyFont="1" applyFill="1" applyBorder="1" applyAlignment="1">
      <alignment horizontal="center"/>
    </xf>
    <xf numFmtId="0" fontId="56" fillId="0" borderId="0" xfId="0" applyFont="1" applyFill="1" applyBorder="1" applyAlignment="1">
      <alignment horizontal="left" vertical="top"/>
    </xf>
    <xf numFmtId="2" fontId="56" fillId="0" borderId="0" xfId="0" applyNumberFormat="1" applyFont="1" applyFill="1" applyBorder="1" applyAlignment="1">
      <alignment vertical="top"/>
    </xf>
    <xf numFmtId="0" fontId="57" fillId="0" borderId="0" xfId="0" applyFont="1" applyFill="1" applyBorder="1" applyAlignment="1">
      <alignment vertical="top"/>
    </xf>
    <xf numFmtId="0" fontId="57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horizontal="center"/>
    </xf>
    <xf numFmtId="0" fontId="56" fillId="0" borderId="0" xfId="0" applyFont="1" applyFill="1" applyBorder="1" applyAlignment="1">
      <alignment horizontal="center" vertical="top"/>
    </xf>
    <xf numFmtId="0" fontId="57" fillId="0" borderId="0" xfId="0" applyFont="1" applyFill="1" applyBorder="1" applyAlignment="1">
      <alignment horizontal="left"/>
    </xf>
    <xf numFmtId="0" fontId="56" fillId="0" borderId="0" xfId="0" applyFont="1" applyFill="1" applyBorder="1" applyAlignment="1">
      <alignment horizontal="left"/>
    </xf>
    <xf numFmtId="0" fontId="56" fillId="3" borderId="0" xfId="0" applyFont="1" applyFill="1" applyBorder="1"/>
    <xf numFmtId="0" fontId="41" fillId="5" borderId="9" xfId="0" applyFont="1" applyFill="1" applyBorder="1" applyAlignment="1">
      <alignment horizontal="center"/>
    </xf>
    <xf numFmtId="0" fontId="41" fillId="5" borderId="9" xfId="0" applyFont="1" applyFill="1" applyBorder="1" applyAlignment="1">
      <alignment horizontal="center" wrapText="1"/>
    </xf>
    <xf numFmtId="0" fontId="30" fillId="5" borderId="9" xfId="0" applyFont="1" applyFill="1" applyBorder="1" applyAlignment="1">
      <alignment horizontal="center"/>
    </xf>
    <xf numFmtId="2" fontId="30" fillId="5" borderId="9" xfId="3" applyNumberFormat="1" applyFont="1" applyFill="1" applyBorder="1" applyAlignment="1" applyProtection="1">
      <alignment horizontal="center" vertical="top" wrapText="1"/>
    </xf>
    <xf numFmtId="2" fontId="30" fillId="5" borderId="9" xfId="0" applyNumberFormat="1" applyFont="1" applyFill="1" applyBorder="1" applyAlignment="1">
      <alignment horizontal="center"/>
    </xf>
    <xf numFmtId="2" fontId="30" fillId="5" borderId="9" xfId="0" applyNumberFormat="1" applyFont="1" applyFill="1" applyBorder="1" applyAlignment="1">
      <alignment horizontal="center" vertical="top"/>
    </xf>
    <xf numFmtId="0" fontId="30" fillId="5" borderId="9" xfId="0" applyFont="1" applyFill="1" applyBorder="1" applyAlignment="1">
      <alignment horizontal="center" vertical="center" wrapText="1"/>
    </xf>
    <xf numFmtId="2" fontId="30" fillId="5" borderId="9" xfId="0" applyNumberFormat="1" applyFont="1" applyFill="1" applyBorder="1" applyAlignment="1">
      <alignment horizontal="center" vertical="center" wrapText="1"/>
    </xf>
    <xf numFmtId="2" fontId="59" fillId="0" borderId="0" xfId="0" applyNumberFormat="1" applyFont="1" applyFill="1" applyBorder="1" applyAlignment="1">
      <alignment horizontal="left" vertical="center"/>
    </xf>
    <xf numFmtId="0" fontId="31" fillId="5" borderId="0" xfId="0" applyFont="1" applyFill="1" applyBorder="1" applyAlignment="1">
      <alignment horizontal="center"/>
    </xf>
    <xf numFmtId="2" fontId="30" fillId="5" borderId="9" xfId="3" applyNumberFormat="1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vertical="top" wrapText="1"/>
    </xf>
    <xf numFmtId="0" fontId="54" fillId="0" borderId="9" xfId="0" quotePrefix="1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21" fillId="0" borderId="9" xfId="0" applyFont="1" applyBorder="1" applyAlignment="1">
      <alignment horizontal="center" vertical="center" wrapText="1"/>
    </xf>
    <xf numFmtId="2" fontId="60" fillId="4" borderId="9" xfId="0" applyNumberFormat="1" applyFont="1" applyFill="1" applyBorder="1" applyAlignment="1">
      <alignment horizontal="center" vertical="center" wrapText="1"/>
    </xf>
    <xf numFmtId="2" fontId="30" fillId="5" borderId="9" xfId="3" applyNumberFormat="1" applyFont="1" applyFill="1" applyBorder="1" applyAlignment="1" applyProtection="1">
      <alignment horizontal="center" vertical="center" wrapText="1"/>
    </xf>
    <xf numFmtId="0" fontId="54" fillId="4" borderId="9" xfId="0" applyFont="1" applyFill="1" applyBorder="1" applyAlignment="1">
      <alignment horizontal="center" vertical="center" wrapText="1"/>
    </xf>
    <xf numFmtId="0" fontId="30" fillId="5" borderId="0" xfId="0" applyFont="1" applyFill="1" applyBorder="1" applyAlignment="1">
      <alignment horizontal="left"/>
    </xf>
    <xf numFmtId="0" fontId="30" fillId="5" borderId="9" xfId="0" applyFont="1" applyFill="1" applyBorder="1" applyAlignment="1">
      <alignment horizontal="center" vertical="top" wrapText="1"/>
    </xf>
    <xf numFmtId="0" fontId="21" fillId="5" borderId="0" xfId="0" applyFont="1" applyFill="1" applyBorder="1" applyAlignment="1">
      <alignment horizontal="center"/>
    </xf>
    <xf numFmtId="0" fontId="30" fillId="5" borderId="9" xfId="0" applyFont="1" applyFill="1" applyBorder="1" applyAlignment="1">
      <alignment horizontal="center" vertical="top" wrapText="1"/>
    </xf>
    <xf numFmtId="2" fontId="30" fillId="5" borderId="9" xfId="0" applyNumberFormat="1" applyFont="1" applyFill="1" applyBorder="1" applyAlignment="1" applyProtection="1">
      <alignment horizontal="center" vertical="center" wrapText="1"/>
    </xf>
    <xf numFmtId="2" fontId="23" fillId="5" borderId="9" xfId="0" applyNumberFormat="1" applyFont="1" applyFill="1" applyBorder="1" applyAlignment="1">
      <alignment horizontal="center" vertical="center" wrapText="1"/>
    </xf>
    <xf numFmtId="2" fontId="30" fillId="5" borderId="9" xfId="0" applyNumberFormat="1" applyFont="1" applyFill="1" applyBorder="1" applyAlignment="1" applyProtection="1">
      <alignment horizontal="center" vertical="top" wrapText="1"/>
    </xf>
    <xf numFmtId="2" fontId="30" fillId="4" borderId="9" xfId="0" applyNumberFormat="1" applyFont="1" applyFill="1" applyBorder="1" applyAlignment="1">
      <alignment horizontal="center" wrapText="1"/>
    </xf>
    <xf numFmtId="2" fontId="30" fillId="5" borderId="1" xfId="3" applyNumberFormat="1" applyFont="1" applyFill="1" applyBorder="1" applyAlignment="1" applyProtection="1">
      <alignment horizontal="center" vertical="top" wrapText="1"/>
    </xf>
    <xf numFmtId="2" fontId="30" fillId="5" borderId="1" xfId="0" applyNumberFormat="1" applyFont="1" applyFill="1" applyBorder="1" applyAlignment="1">
      <alignment horizontal="center" vertical="top" wrapText="1"/>
    </xf>
    <xf numFmtId="2" fontId="30" fillId="5" borderId="1" xfId="0" applyNumberFormat="1" applyFont="1" applyFill="1" applyBorder="1" applyAlignment="1">
      <alignment horizontal="center" vertical="top"/>
    </xf>
    <xf numFmtId="2" fontId="30" fillId="5" borderId="2" xfId="3" applyNumberFormat="1" applyFont="1" applyFill="1" applyBorder="1" applyAlignment="1" applyProtection="1">
      <alignment horizontal="center" vertical="top" wrapText="1"/>
    </xf>
    <xf numFmtId="2" fontId="30" fillId="5" borderId="16" xfId="0" applyNumberFormat="1" applyFont="1" applyFill="1" applyBorder="1" applyAlignment="1">
      <alignment horizontal="center" vertical="top" wrapText="1"/>
    </xf>
    <xf numFmtId="2" fontId="30" fillId="5" borderId="1" xfId="3" applyNumberFormat="1" applyFont="1" applyFill="1" applyBorder="1" applyAlignment="1">
      <alignment horizontal="center" vertical="top" wrapText="1"/>
    </xf>
    <xf numFmtId="2" fontId="30" fillId="0" borderId="9" xfId="0" applyNumberFormat="1" applyFont="1" applyFill="1" applyBorder="1" applyAlignment="1">
      <alignment horizontal="center" vertical="top" wrapText="1"/>
    </xf>
    <xf numFmtId="2" fontId="45" fillId="0" borderId="9" xfId="0" applyNumberFormat="1" applyFont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top" wrapText="1"/>
    </xf>
    <xf numFmtId="2" fontId="42" fillId="5" borderId="9" xfId="3" applyNumberFormat="1" applyFont="1" applyFill="1" applyBorder="1" applyAlignment="1" applyProtection="1">
      <alignment horizontal="center" vertical="center" wrapText="1"/>
    </xf>
    <xf numFmtId="2" fontId="42" fillId="5" borderId="9" xfId="0" applyNumberFormat="1" applyFont="1" applyFill="1" applyBorder="1" applyAlignment="1">
      <alignment horizontal="center" vertical="center" wrapText="1"/>
    </xf>
    <xf numFmtId="2" fontId="42" fillId="5" borderId="9" xfId="0" applyNumberFormat="1" applyFont="1" applyFill="1" applyBorder="1" applyAlignment="1">
      <alignment horizontal="center" vertical="center"/>
    </xf>
    <xf numFmtId="2" fontId="42" fillId="5" borderId="9" xfId="3" applyNumberFormat="1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vertical="top" wrapText="1"/>
    </xf>
    <xf numFmtId="0" fontId="30" fillId="0" borderId="9" xfId="0" applyFont="1" applyFill="1" applyBorder="1" applyAlignment="1">
      <alignment vertical="top" wrapText="1"/>
    </xf>
    <xf numFmtId="0" fontId="30" fillId="0" borderId="9" xfId="0" applyFont="1" applyFill="1" applyBorder="1" applyAlignment="1">
      <alignment vertical="center" wrapText="1"/>
    </xf>
    <xf numFmtId="2" fontId="61" fillId="0" borderId="9" xfId="0" applyNumberFormat="1" applyFont="1" applyFill="1" applyBorder="1" applyAlignment="1">
      <alignment horizontal="center" vertical="center"/>
    </xf>
    <xf numFmtId="0" fontId="54" fillId="0" borderId="9" xfId="0" quotePrefix="1" applyFont="1" applyFill="1" applyBorder="1" applyAlignment="1">
      <alignment vertical="center"/>
    </xf>
    <xf numFmtId="0" fontId="30" fillId="5" borderId="9" xfId="0" applyFont="1" applyFill="1" applyBorder="1" applyAlignment="1">
      <alignment horizontal="center" vertical="center"/>
    </xf>
    <xf numFmtId="0" fontId="30" fillId="0" borderId="9" xfId="0" applyFont="1" applyFill="1" applyBorder="1" applyAlignment="1">
      <alignment horizontal="center" vertical="center" wrapText="1"/>
    </xf>
    <xf numFmtId="2" fontId="30" fillId="5" borderId="1" xfId="3" applyNumberFormat="1" applyFont="1" applyFill="1" applyBorder="1" applyAlignment="1" applyProtection="1">
      <alignment horizontal="center" vertical="center" wrapText="1"/>
    </xf>
    <xf numFmtId="0" fontId="31" fillId="5" borderId="0" xfId="0" applyFont="1" applyFill="1" applyBorder="1" applyAlignment="1">
      <alignment vertical="center"/>
    </xf>
    <xf numFmtId="0" fontId="42" fillId="0" borderId="9" xfId="0" applyFont="1" applyFill="1" applyBorder="1" applyAlignment="1">
      <alignment vertical="top" wrapText="1"/>
    </xf>
    <xf numFmtId="0" fontId="21" fillId="7" borderId="9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vertical="top" wrapText="1"/>
    </xf>
    <xf numFmtId="2" fontId="3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2" fontId="2" fillId="0" borderId="1" xfId="0" applyNumberFormat="1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54" fillId="0" borderId="19" xfId="0" applyFont="1" applyFill="1" applyBorder="1" applyAlignment="1">
      <alignment horizontal="center" vertical="center"/>
    </xf>
    <xf numFmtId="0" fontId="54" fillId="0" borderId="20" xfId="0" applyFont="1" applyFill="1" applyBorder="1" applyAlignment="1">
      <alignment horizontal="center" vertical="center"/>
    </xf>
    <xf numFmtId="0" fontId="54" fillId="4" borderId="19" xfId="0" applyFont="1" applyFill="1" applyBorder="1" applyAlignment="1">
      <alignment horizontal="center" vertical="center"/>
    </xf>
    <xf numFmtId="0" fontId="54" fillId="4" borderId="20" xfId="0" applyFont="1" applyFill="1" applyBorder="1" applyAlignment="1">
      <alignment horizontal="center" vertical="center"/>
    </xf>
    <xf numFmtId="0" fontId="54" fillId="0" borderId="19" xfId="0" applyFont="1" applyFill="1" applyBorder="1" applyAlignment="1">
      <alignment horizontal="center" vertical="top" wrapText="1"/>
    </xf>
    <xf numFmtId="0" fontId="54" fillId="0" borderId="20" xfId="0" applyFont="1" applyFill="1" applyBorder="1" applyAlignment="1">
      <alignment horizontal="center" vertical="top" wrapText="1"/>
    </xf>
    <xf numFmtId="0" fontId="54" fillId="3" borderId="19" xfId="0" applyFont="1" applyFill="1" applyBorder="1" applyAlignment="1">
      <alignment horizontal="center" vertical="top" wrapText="1"/>
    </xf>
    <xf numFmtId="0" fontId="54" fillId="3" borderId="21" xfId="0" applyFont="1" applyFill="1" applyBorder="1" applyAlignment="1">
      <alignment horizontal="center" vertical="top" wrapText="1"/>
    </xf>
    <xf numFmtId="0" fontId="54" fillId="3" borderId="20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right" vertical="center"/>
    </xf>
    <xf numFmtId="0" fontId="54" fillId="0" borderId="9" xfId="0" applyFont="1" applyFill="1" applyBorder="1" applyAlignment="1">
      <alignment horizontal="center" vertical="top" wrapText="1"/>
    </xf>
    <xf numFmtId="0" fontId="54" fillId="0" borderId="9" xfId="0" quotePrefix="1" applyFont="1" applyFill="1" applyBorder="1" applyAlignment="1">
      <alignment horizontal="center" vertical="top" wrapText="1"/>
    </xf>
    <xf numFmtId="0" fontId="54" fillId="0" borderId="11" xfId="0" applyFont="1" applyFill="1" applyBorder="1" applyAlignment="1">
      <alignment horizontal="center" vertical="top" wrapText="1"/>
    </xf>
    <xf numFmtId="0" fontId="54" fillId="0" borderId="10" xfId="0" applyFont="1" applyFill="1" applyBorder="1" applyAlignment="1">
      <alignment horizontal="center" vertical="top" wrapText="1"/>
    </xf>
    <xf numFmtId="0" fontId="54" fillId="0" borderId="12" xfId="0" applyFont="1" applyFill="1" applyBorder="1" applyAlignment="1">
      <alignment horizontal="center" vertical="top" wrapText="1"/>
    </xf>
    <xf numFmtId="0" fontId="54" fillId="0" borderId="13" xfId="0" applyFont="1" applyFill="1" applyBorder="1" applyAlignment="1">
      <alignment horizontal="center" vertical="top" wrapText="1"/>
    </xf>
    <xf numFmtId="0" fontId="54" fillId="0" borderId="14" xfId="0" applyFont="1" applyFill="1" applyBorder="1" applyAlignment="1">
      <alignment horizontal="center" vertical="top" wrapText="1"/>
    </xf>
    <xf numFmtId="0" fontId="54" fillId="0" borderId="15" xfId="0" applyFont="1" applyFill="1" applyBorder="1" applyAlignment="1">
      <alignment horizontal="center" vertical="top" wrapText="1"/>
    </xf>
    <xf numFmtId="0" fontId="54" fillId="0" borderId="22" xfId="0" applyFont="1" applyFill="1" applyBorder="1" applyAlignment="1">
      <alignment horizontal="left" vertical="center" wrapText="1"/>
    </xf>
    <xf numFmtId="0" fontId="54" fillId="0" borderId="23" xfId="0" applyFont="1" applyFill="1" applyBorder="1" applyAlignment="1">
      <alignment horizontal="left" vertical="center" wrapText="1"/>
    </xf>
    <xf numFmtId="0" fontId="54" fillId="0" borderId="22" xfId="0" applyFont="1" applyFill="1" applyBorder="1" applyAlignment="1">
      <alignment horizontal="right" vertical="center"/>
    </xf>
    <xf numFmtId="0" fontId="54" fillId="0" borderId="24" xfId="0" applyFont="1" applyFill="1" applyBorder="1" applyAlignment="1">
      <alignment horizontal="right" vertical="center"/>
    </xf>
    <xf numFmtId="0" fontId="54" fillId="0" borderId="23" xfId="0" applyFont="1" applyFill="1" applyBorder="1" applyAlignment="1">
      <alignment horizontal="right" vertical="center"/>
    </xf>
    <xf numFmtId="0" fontId="56" fillId="0" borderId="0" xfId="0" applyFont="1" applyFill="1" applyBorder="1" applyAlignment="1">
      <alignment horizontal="left" vertical="top"/>
    </xf>
    <xf numFmtId="0" fontId="54" fillId="0" borderId="0" xfId="0" applyFont="1" applyFill="1" applyBorder="1" applyAlignment="1">
      <alignment horizontal="center" vertical="center"/>
    </xf>
    <xf numFmtId="0" fontId="54" fillId="0" borderId="0" xfId="0" quotePrefix="1" applyFont="1" applyFill="1" applyBorder="1" applyAlignment="1">
      <alignment horizontal="center" vertical="center"/>
    </xf>
    <xf numFmtId="0" fontId="54" fillId="0" borderId="9" xfId="0" quotePrefix="1" applyFont="1" applyFill="1" applyBorder="1" applyAlignment="1">
      <alignment vertical="top" wrapText="1"/>
    </xf>
    <xf numFmtId="0" fontId="54" fillId="0" borderId="9" xfId="0" applyFont="1" applyFill="1" applyBorder="1" applyAlignment="1">
      <alignment vertical="top" wrapText="1"/>
    </xf>
    <xf numFmtId="0" fontId="54" fillId="3" borderId="9" xfId="0" applyFont="1" applyFill="1" applyBorder="1" applyAlignment="1">
      <alignment horizontal="center" vertical="top" wrapText="1"/>
    </xf>
    <xf numFmtId="0" fontId="54" fillId="0" borderId="22" xfId="0" quotePrefix="1" applyFont="1" applyFill="1" applyBorder="1" applyAlignment="1">
      <alignment horizontal="center" vertical="top" wrapText="1"/>
    </xf>
    <xf numFmtId="0" fontId="54" fillId="0" borderId="24" xfId="0" applyFont="1" applyFill="1" applyBorder="1" applyAlignment="1">
      <alignment horizontal="center" vertical="top" wrapText="1"/>
    </xf>
    <xf numFmtId="0" fontId="54" fillId="0" borderId="23" xfId="0" applyFont="1" applyFill="1" applyBorder="1" applyAlignment="1">
      <alignment horizontal="center" vertical="top" wrapText="1"/>
    </xf>
    <xf numFmtId="0" fontId="60" fillId="0" borderId="9" xfId="0" quotePrefix="1" applyFont="1" applyFill="1" applyBorder="1" applyAlignment="1">
      <alignment horizontal="center" vertical="top" wrapText="1"/>
    </xf>
    <xf numFmtId="0" fontId="60" fillId="0" borderId="9" xfId="0" applyFont="1" applyFill="1" applyBorder="1" applyAlignment="1">
      <alignment horizontal="center" vertical="top" wrapText="1"/>
    </xf>
    <xf numFmtId="0" fontId="54" fillId="6" borderId="9" xfId="0" quotePrefix="1" applyFont="1" applyFill="1" applyBorder="1" applyAlignment="1">
      <alignment horizontal="center" vertical="top" wrapText="1"/>
    </xf>
    <xf numFmtId="0" fontId="54" fillId="6" borderId="9" xfId="0" applyFont="1" applyFill="1" applyBorder="1" applyAlignment="1">
      <alignment horizontal="center" vertical="top" wrapText="1"/>
    </xf>
    <xf numFmtId="0" fontId="30" fillId="5" borderId="9" xfId="0" applyFont="1" applyFill="1" applyBorder="1" applyAlignment="1">
      <alignment horizontal="center" vertical="top" wrapText="1"/>
    </xf>
    <xf numFmtId="0" fontId="30" fillId="5" borderId="19" xfId="0" applyFont="1" applyFill="1" applyBorder="1" applyAlignment="1">
      <alignment horizontal="center" vertical="center" wrapText="1"/>
    </xf>
    <xf numFmtId="0" fontId="30" fillId="5" borderId="21" xfId="0" applyFont="1" applyFill="1" applyBorder="1" applyAlignment="1">
      <alignment horizontal="center" vertical="center" wrapText="1"/>
    </xf>
    <xf numFmtId="0" fontId="30" fillId="5" borderId="20" xfId="0" applyFont="1" applyFill="1" applyBorder="1" applyAlignment="1">
      <alignment horizontal="center" vertical="center" wrapText="1"/>
    </xf>
    <xf numFmtId="0" fontId="30" fillId="5" borderId="22" xfId="0" applyFont="1" applyFill="1" applyBorder="1" applyAlignment="1">
      <alignment horizontal="center" vertical="top" wrapText="1"/>
    </xf>
    <xf numFmtId="0" fontId="30" fillId="5" borderId="23" xfId="0" applyFont="1" applyFill="1" applyBorder="1" applyAlignment="1">
      <alignment horizontal="center" vertical="top" wrapText="1"/>
    </xf>
    <xf numFmtId="0" fontId="30" fillId="5" borderId="22" xfId="0" applyFont="1" applyFill="1" applyBorder="1" applyAlignment="1">
      <alignment horizontal="left" vertical="center"/>
    </xf>
    <xf numFmtId="0" fontId="30" fillId="5" borderId="24" xfId="0" applyFont="1" applyFill="1" applyBorder="1" applyAlignment="1">
      <alignment horizontal="left" vertical="center"/>
    </xf>
    <xf numFmtId="0" fontId="30" fillId="5" borderId="23" xfId="0" applyFont="1" applyFill="1" applyBorder="1" applyAlignment="1">
      <alignment horizontal="left" vertical="center"/>
    </xf>
    <xf numFmtId="0" fontId="21" fillId="5" borderId="0" xfId="0" applyFont="1" applyFill="1" applyBorder="1" applyAlignment="1">
      <alignment horizontal="center"/>
    </xf>
    <xf numFmtId="0" fontId="30" fillId="5" borderId="9" xfId="0" applyFont="1" applyFill="1" applyBorder="1" applyAlignment="1">
      <alignment horizontal="center" vertical="center"/>
    </xf>
    <xf numFmtId="0" fontId="30" fillId="5" borderId="0" xfId="0" applyFont="1" applyFill="1" applyBorder="1" applyAlignment="1">
      <alignment horizontal="center"/>
    </xf>
    <xf numFmtId="0" fontId="48" fillId="5" borderId="9" xfId="0" applyFont="1" applyFill="1" applyBorder="1" applyAlignment="1">
      <alignment horizontal="center" vertical="top" wrapText="1"/>
    </xf>
    <xf numFmtId="1" fontId="30" fillId="5" borderId="22" xfId="0" applyNumberFormat="1" applyFont="1" applyFill="1" applyBorder="1" applyAlignment="1">
      <alignment horizontal="center" vertical="center"/>
    </xf>
    <xf numFmtId="1" fontId="30" fillId="5" borderId="24" xfId="0" applyNumberFormat="1" applyFont="1" applyFill="1" applyBorder="1" applyAlignment="1">
      <alignment horizontal="center" vertical="center"/>
    </xf>
    <xf numFmtId="1" fontId="30" fillId="5" borderId="23" xfId="0" applyNumberFormat="1" applyFont="1" applyFill="1" applyBorder="1" applyAlignment="1">
      <alignment horizontal="center" vertical="center"/>
    </xf>
    <xf numFmtId="0" fontId="30" fillId="5" borderId="0" xfId="0" applyFont="1" applyFill="1" applyBorder="1" applyAlignment="1">
      <alignment horizontal="left"/>
    </xf>
    <xf numFmtId="0" fontId="42" fillId="5" borderId="9" xfId="0" applyFont="1" applyFill="1" applyBorder="1" applyAlignment="1">
      <alignment horizontal="center" vertical="top" wrapText="1"/>
    </xf>
    <xf numFmtId="0" fontId="29" fillId="4" borderId="9" xfId="0" applyFont="1" applyFill="1" applyBorder="1" applyAlignment="1">
      <alignment horizontal="center" vertical="top" wrapText="1"/>
    </xf>
    <xf numFmtId="0" fontId="30" fillId="5" borderId="22" xfId="0" applyFont="1" applyFill="1" applyBorder="1" applyAlignment="1">
      <alignment horizontal="right" vertical="center" wrapText="1"/>
    </xf>
    <xf numFmtId="0" fontId="30" fillId="5" borderId="24" xfId="0" applyFont="1" applyFill="1" applyBorder="1" applyAlignment="1">
      <alignment horizontal="right" vertical="center" wrapText="1"/>
    </xf>
    <xf numFmtId="0" fontId="30" fillId="5" borderId="23" xfId="0" applyFont="1" applyFill="1" applyBorder="1" applyAlignment="1">
      <alignment horizontal="right" vertical="center" wrapText="1"/>
    </xf>
    <xf numFmtId="0" fontId="30" fillId="6" borderId="9" xfId="0" applyFont="1" applyFill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2" fontId="42" fillId="0" borderId="11" xfId="0" applyNumberFormat="1" applyFont="1" applyFill="1" applyBorder="1" applyAlignment="1">
      <alignment horizontal="center" vertical="center" wrapText="1"/>
    </xf>
    <xf numFmtId="2" fontId="42" fillId="0" borderId="12" xfId="0" applyNumberFormat="1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top" wrapText="1"/>
    </xf>
    <xf numFmtId="0" fontId="21" fillId="0" borderId="23" xfId="0" applyFont="1" applyBorder="1" applyAlignment="1">
      <alignment horizontal="center" vertical="top" wrapText="1"/>
    </xf>
    <xf numFmtId="2" fontId="42" fillId="0" borderId="9" xfId="0" applyNumberFormat="1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0" fillId="0" borderId="23" xfId="0" applyBorder="1"/>
    <xf numFmtId="0" fontId="21" fillId="0" borderId="9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top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top" wrapText="1"/>
    </xf>
    <xf numFmtId="0" fontId="21" fillId="0" borderId="20" xfId="0" applyFont="1" applyBorder="1" applyAlignment="1">
      <alignment horizontal="center" vertical="top" wrapText="1"/>
    </xf>
    <xf numFmtId="0" fontId="21" fillId="7" borderId="9" xfId="0" applyFont="1" applyFill="1" applyBorder="1" applyAlignment="1">
      <alignment horizontal="center" vertical="top" wrapText="1"/>
    </xf>
    <xf numFmtId="0" fontId="21" fillId="0" borderId="11" xfId="0" applyFont="1" applyBorder="1" applyAlignment="1">
      <alignment horizontal="center" vertical="top" wrapText="1"/>
    </xf>
    <xf numFmtId="0" fontId="21" fillId="0" borderId="12" xfId="0" applyFont="1" applyBorder="1" applyAlignment="1">
      <alignment horizontal="center" vertical="top" wrapText="1"/>
    </xf>
    <xf numFmtId="0" fontId="21" fillId="0" borderId="13" xfId="0" applyFont="1" applyBorder="1" applyAlignment="1">
      <alignment horizontal="center" vertical="top" wrapText="1"/>
    </xf>
    <xf numFmtId="0" fontId="21" fillId="0" borderId="15" xfId="0" applyFont="1" applyBorder="1" applyAlignment="1">
      <alignment horizontal="center" vertical="top" wrapText="1"/>
    </xf>
    <xf numFmtId="0" fontId="21" fillId="0" borderId="9" xfId="0" applyFont="1" applyBorder="1" applyAlignment="1">
      <alignment horizontal="center" wrapText="1"/>
    </xf>
    <xf numFmtId="0" fontId="43" fillId="3" borderId="0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 wrapText="1"/>
    </xf>
    <xf numFmtId="2" fontId="2" fillId="0" borderId="18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 vertical="top"/>
    </xf>
    <xf numFmtId="2" fontId="2" fillId="0" borderId="1" xfId="0" applyNumberFormat="1" applyFont="1" applyFill="1" applyBorder="1" applyAlignment="1">
      <alignment horizontal="center" vertical="top"/>
    </xf>
    <xf numFmtId="0" fontId="2" fillId="0" borderId="16" xfId="0" applyFont="1" applyFill="1" applyBorder="1" applyAlignment="1">
      <alignment horizontal="center" vertical="top"/>
    </xf>
    <xf numFmtId="0" fontId="2" fillId="0" borderId="17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 wrapText="1"/>
    </xf>
    <xf numFmtId="0" fontId="42" fillId="0" borderId="9" xfId="0" applyFont="1" applyFill="1" applyBorder="1" applyAlignment="1">
      <alignment vertical="center" wrapText="1"/>
    </xf>
  </cellXfs>
  <cellStyles count="5">
    <cellStyle name="Normal" xfId="0" builtinId="0"/>
    <cellStyle name="Normal 2" xfId="1"/>
    <cellStyle name="Normal 2 2" xfId="2"/>
    <cellStyle name="Normal 2 2 2" xfId="4"/>
    <cellStyle name="Normal 2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C3C3C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P48"/>
  <sheetViews>
    <sheetView view="pageBreakPreview" topLeftCell="B10" zoomScale="70" zoomScaleNormal="87" zoomScaleSheetLayoutView="70" workbookViewId="0">
      <selection activeCell="I27" sqref="I27"/>
    </sheetView>
  </sheetViews>
  <sheetFormatPr defaultColWidth="15.140625" defaultRowHeight="26.25" customHeight="1"/>
  <cols>
    <col min="1" max="1" width="8.85546875" style="1" customWidth="1"/>
    <col min="2" max="2" width="5.140625" style="1" customWidth="1"/>
    <col min="3" max="3" width="16.5703125" style="1" customWidth="1"/>
    <col min="4" max="4" width="9.28515625" style="1" customWidth="1"/>
    <col min="5" max="5" width="9.5703125" style="1" customWidth="1"/>
    <col min="6" max="6" width="10" style="1" customWidth="1"/>
    <col min="7" max="7" width="12" style="1" customWidth="1"/>
    <col min="8" max="8" width="10" style="1" customWidth="1"/>
    <col min="9" max="9" width="8.5703125" style="1" customWidth="1"/>
    <col min="10" max="10" width="9.85546875" style="1" customWidth="1"/>
    <col min="11" max="11" width="12.5703125" style="1" customWidth="1"/>
    <col min="12" max="12" width="11.42578125" style="1" customWidth="1"/>
    <col min="13" max="13" width="10.140625" style="1" customWidth="1"/>
    <col min="14" max="14" width="10.7109375" style="1" customWidth="1"/>
    <col min="15" max="15" width="10.85546875" style="1" customWidth="1"/>
    <col min="16" max="16" width="10.42578125" style="1" customWidth="1"/>
    <col min="17" max="17" width="10.28515625" style="1" customWidth="1"/>
    <col min="18" max="18" width="10" style="1" customWidth="1"/>
    <col min="19" max="19" width="12.5703125" style="1" customWidth="1"/>
    <col min="20" max="20" width="8.28515625" style="1" customWidth="1"/>
    <col min="21" max="21" width="6.7109375" style="1" customWidth="1"/>
    <col min="22" max="22" width="9.85546875" style="1" customWidth="1"/>
    <col min="23" max="23" width="10.42578125" style="1" customWidth="1"/>
    <col min="24" max="16384" width="15.140625" style="1"/>
  </cols>
  <sheetData>
    <row r="1" spans="1:120" s="3" customFormat="1" ht="21" customHeight="1">
      <c r="A1" s="271" t="s">
        <v>0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"/>
    </row>
    <row r="2" spans="1:120" s="3" customFormat="1" ht="26.25" customHeight="1">
      <c r="A2" s="271" t="s">
        <v>1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"/>
    </row>
    <row r="3" spans="1:120" s="3" customFormat="1" ht="21.75" customHeight="1">
      <c r="A3" s="271" t="s">
        <v>2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4"/>
      <c r="U3" s="5"/>
    </row>
    <row r="4" spans="1:120" s="7" customFormat="1" ht="24.75" customHeight="1">
      <c r="A4" s="272" t="s">
        <v>3</v>
      </c>
      <c r="B4" s="273" t="s">
        <v>4</v>
      </c>
      <c r="C4" s="269" t="s">
        <v>5</v>
      </c>
      <c r="D4" s="269" t="s">
        <v>6</v>
      </c>
      <c r="E4" s="269" t="s">
        <v>7</v>
      </c>
      <c r="F4" s="269"/>
      <c r="G4" s="269"/>
      <c r="H4" s="269"/>
      <c r="I4" s="269" t="s">
        <v>8</v>
      </c>
      <c r="J4" s="269" t="s">
        <v>9</v>
      </c>
      <c r="K4" s="269" t="s">
        <v>10</v>
      </c>
      <c r="L4" s="269"/>
      <c r="M4" s="269"/>
      <c r="N4" s="269" t="s">
        <v>11</v>
      </c>
      <c r="O4" s="269"/>
      <c r="P4" s="269"/>
      <c r="Q4" s="269"/>
      <c r="R4" s="276" t="s">
        <v>12</v>
      </c>
      <c r="S4" s="269" t="s">
        <v>13</v>
      </c>
      <c r="T4" s="277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</row>
    <row r="5" spans="1:120" s="7" customFormat="1" ht="26.25" customHeight="1">
      <c r="A5" s="272"/>
      <c r="B5" s="273"/>
      <c r="C5" s="269"/>
      <c r="D5" s="269"/>
      <c r="E5" s="269" t="s">
        <v>14</v>
      </c>
      <c r="F5" s="270" t="s">
        <v>15</v>
      </c>
      <c r="G5" s="269" t="s">
        <v>16</v>
      </c>
      <c r="H5" s="269" t="s">
        <v>17</v>
      </c>
      <c r="I5" s="269"/>
      <c r="J5" s="269"/>
      <c r="K5" s="269"/>
      <c r="L5" s="269"/>
      <c r="M5" s="269"/>
      <c r="N5" s="269"/>
      <c r="O5" s="269"/>
      <c r="P5" s="269"/>
      <c r="Q5" s="269"/>
      <c r="R5" s="276"/>
      <c r="S5" s="269"/>
      <c r="T5" s="277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</row>
    <row r="6" spans="1:120" s="7" customFormat="1" ht="95.65" customHeight="1">
      <c r="A6" s="272"/>
      <c r="B6" s="273"/>
      <c r="C6" s="269"/>
      <c r="D6" s="269"/>
      <c r="E6" s="269"/>
      <c r="F6" s="270"/>
      <c r="G6" s="269"/>
      <c r="H6" s="269"/>
      <c r="I6" s="269"/>
      <c r="J6" s="269"/>
      <c r="K6" s="6" t="s">
        <v>18</v>
      </c>
      <c r="L6" s="6" t="s">
        <v>19</v>
      </c>
      <c r="M6" s="6" t="s">
        <v>20</v>
      </c>
      <c r="N6" s="6">
        <v>2008</v>
      </c>
      <c r="O6" s="6">
        <v>2009</v>
      </c>
      <c r="P6" s="6">
        <v>2010</v>
      </c>
      <c r="Q6" s="6">
        <v>2011</v>
      </c>
      <c r="R6" s="276"/>
      <c r="S6" s="269"/>
      <c r="T6" s="277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</row>
    <row r="7" spans="1:120" s="7" customFormat="1" ht="23.1" customHeight="1">
      <c r="A7" s="8"/>
      <c r="B7" s="9">
        <v>1</v>
      </c>
      <c r="C7" s="9">
        <v>2</v>
      </c>
      <c r="D7" s="9">
        <v>3</v>
      </c>
      <c r="E7" s="9">
        <v>4</v>
      </c>
      <c r="F7" s="9">
        <v>5</v>
      </c>
      <c r="G7" s="9">
        <v>6</v>
      </c>
      <c r="H7" s="9">
        <v>7</v>
      </c>
      <c r="I7" s="9">
        <v>8</v>
      </c>
      <c r="J7" s="9">
        <v>9</v>
      </c>
      <c r="K7" s="9">
        <v>10</v>
      </c>
      <c r="L7" s="9">
        <v>11</v>
      </c>
      <c r="M7" s="9">
        <v>12</v>
      </c>
      <c r="N7" s="9">
        <v>13</v>
      </c>
      <c r="O7" s="9">
        <v>14</v>
      </c>
      <c r="P7" s="9">
        <v>15</v>
      </c>
      <c r="Q7" s="6">
        <v>16</v>
      </c>
      <c r="R7" s="9">
        <v>17</v>
      </c>
      <c r="S7" s="10">
        <v>18</v>
      </c>
      <c r="T7" s="2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</row>
    <row r="8" spans="1:120" s="7" customFormat="1" ht="22.5" customHeight="1">
      <c r="A8" s="11"/>
      <c r="B8" s="12"/>
      <c r="C8" s="13" t="s">
        <v>21</v>
      </c>
      <c r="D8" s="13"/>
      <c r="E8" s="12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  <c r="Q8" s="12" t="s">
        <v>22</v>
      </c>
      <c r="R8" s="15"/>
      <c r="S8" s="16"/>
      <c r="T8" s="17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</row>
    <row r="9" spans="1:120" s="7" customFormat="1" ht="18.75" customHeight="1">
      <c r="A9" s="8"/>
      <c r="B9" s="18" t="s">
        <v>23</v>
      </c>
      <c r="C9" s="19" t="s">
        <v>24</v>
      </c>
      <c r="D9" s="19"/>
      <c r="E9" s="16"/>
      <c r="F9" s="16"/>
      <c r="G9" s="16"/>
      <c r="H9" s="16"/>
      <c r="I9" s="16"/>
      <c r="J9" s="16"/>
      <c r="K9" s="16"/>
      <c r="L9" s="20"/>
      <c r="M9" s="16"/>
      <c r="N9" s="16"/>
      <c r="O9" s="16"/>
      <c r="P9" s="16"/>
      <c r="Q9" s="16"/>
      <c r="R9" s="15"/>
      <c r="S9" s="16"/>
      <c r="T9" s="17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</row>
    <row r="10" spans="1:120" s="7" customFormat="1" ht="26.25" customHeight="1">
      <c r="A10" s="10">
        <v>2.54</v>
      </c>
      <c r="B10" s="21">
        <v>1</v>
      </c>
      <c r="C10" s="18" t="s">
        <v>25</v>
      </c>
      <c r="D10" s="21" t="s">
        <v>26</v>
      </c>
      <c r="E10" s="22">
        <v>69.319999999999993</v>
      </c>
      <c r="F10" s="22">
        <v>288.47000000000003</v>
      </c>
      <c r="G10" s="23">
        <v>22.25</v>
      </c>
      <c r="H10" s="22">
        <f>(G10/E10)*100</f>
        <v>32.097518753606465</v>
      </c>
      <c r="I10" s="24">
        <v>0</v>
      </c>
      <c r="J10" s="24">
        <v>4</v>
      </c>
      <c r="K10" s="25">
        <v>279</v>
      </c>
      <c r="L10" s="22">
        <v>9.98</v>
      </c>
      <c r="M10" s="26">
        <f>L10/E10*100</f>
        <v>14.396999422965957</v>
      </c>
      <c r="N10" s="22">
        <v>3.05</v>
      </c>
      <c r="O10" s="22">
        <v>5.42</v>
      </c>
      <c r="P10" s="22">
        <v>14.02</v>
      </c>
      <c r="Q10" s="22">
        <v>9.93</v>
      </c>
      <c r="R10" s="27">
        <f>AVERAGE(+L10+N10+O10+P10+Q10)/5</f>
        <v>8.48</v>
      </c>
      <c r="S10" s="28">
        <v>0</v>
      </c>
      <c r="T10" s="17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</row>
    <row r="11" spans="1:120" s="7" customFormat="1" ht="32.1" customHeight="1">
      <c r="A11" s="29">
        <v>7.38</v>
      </c>
      <c r="B11" s="21">
        <v>2</v>
      </c>
      <c r="C11" s="18" t="s">
        <v>27</v>
      </c>
      <c r="D11" s="21" t="s">
        <v>28</v>
      </c>
      <c r="E11" s="22">
        <v>59.97</v>
      </c>
      <c r="F11" s="22">
        <v>553.45000000000005</v>
      </c>
      <c r="G11" s="23">
        <v>17.32</v>
      </c>
      <c r="H11" s="22">
        <f>(G11/E11)*100</f>
        <v>28.881107220276807</v>
      </c>
      <c r="I11" s="24">
        <v>0</v>
      </c>
      <c r="J11" s="24">
        <v>68</v>
      </c>
      <c r="K11" s="25">
        <v>254</v>
      </c>
      <c r="L11" s="22">
        <v>0</v>
      </c>
      <c r="M11" s="26">
        <f>L11/E11*100</f>
        <v>0</v>
      </c>
      <c r="N11" s="22">
        <v>0</v>
      </c>
      <c r="O11" s="22">
        <v>0</v>
      </c>
      <c r="P11" s="22">
        <v>22.87</v>
      </c>
      <c r="Q11" s="22">
        <v>0.14000000000000001</v>
      </c>
      <c r="R11" s="27">
        <f>AVERAGE(+L11+N11+O11+P11+Q11)/5</f>
        <v>4.6020000000000003</v>
      </c>
      <c r="S11" s="30">
        <v>0</v>
      </c>
      <c r="T11" s="3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</row>
    <row r="12" spans="1:120" s="7" customFormat="1" ht="32.1" customHeight="1">
      <c r="A12" s="32">
        <v>67.206000000000003</v>
      </c>
      <c r="B12" s="21">
        <v>3</v>
      </c>
      <c r="C12" s="18" t="s">
        <v>29</v>
      </c>
      <c r="D12" s="21" t="s">
        <v>30</v>
      </c>
      <c r="E12" s="22">
        <v>114.631</v>
      </c>
      <c r="F12" s="22">
        <v>518.47</v>
      </c>
      <c r="G12" s="23">
        <v>61.42</v>
      </c>
      <c r="H12" s="22">
        <f>(G12/E12)*100</f>
        <v>53.580619553174969</v>
      </c>
      <c r="I12" s="24">
        <v>0</v>
      </c>
      <c r="J12" s="24">
        <v>25</v>
      </c>
      <c r="K12" s="25">
        <v>198</v>
      </c>
      <c r="L12" s="22">
        <v>0</v>
      </c>
      <c r="M12" s="26">
        <f>L12/E12*100</f>
        <v>0</v>
      </c>
      <c r="N12" s="22">
        <v>0</v>
      </c>
      <c r="O12" s="22">
        <v>24.4</v>
      </c>
      <c r="P12" s="22">
        <v>13.46</v>
      </c>
      <c r="Q12" s="22">
        <v>0</v>
      </c>
      <c r="R12" s="27">
        <f>AVERAGE(+L12+N12+O12+P12+Q12)/5</f>
        <v>7.5720000000000001</v>
      </c>
      <c r="S12" s="33">
        <v>0</v>
      </c>
      <c r="T12" s="31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</row>
    <row r="13" spans="1:120" s="36" customFormat="1" ht="22.5" customHeight="1">
      <c r="A13" s="29">
        <f>SUM(A10:A12)</f>
        <v>77.126000000000005</v>
      </c>
      <c r="B13" s="21"/>
      <c r="C13" s="21" t="s">
        <v>31</v>
      </c>
      <c r="D13" s="21"/>
      <c r="E13" s="22">
        <f>SUM(E10:E12)</f>
        <v>243.92099999999999</v>
      </c>
      <c r="F13" s="22">
        <v>0</v>
      </c>
      <c r="G13" s="23">
        <f>SUM(G10:G12)</f>
        <v>100.99000000000001</v>
      </c>
      <c r="H13" s="22">
        <f>(G13/E13)*100</f>
        <v>41.402749250782023</v>
      </c>
      <c r="I13" s="34">
        <v>0</v>
      </c>
      <c r="J13" s="34">
        <v>0</v>
      </c>
      <c r="K13" s="34">
        <v>0</v>
      </c>
      <c r="L13" s="22">
        <f>SUM(L10:L12)</f>
        <v>9.98</v>
      </c>
      <c r="M13" s="26">
        <f>L13/E13*100</f>
        <v>4.0914886377146704</v>
      </c>
      <c r="N13" s="22">
        <f>SUM(N10:N12)</f>
        <v>3.05</v>
      </c>
      <c r="O13" s="22">
        <f>SUM(O10:O12)</f>
        <v>29.82</v>
      </c>
      <c r="P13" s="22">
        <f>SUM(P10:P12)</f>
        <v>50.35</v>
      </c>
      <c r="Q13" s="22">
        <f>SUM(Q10:Q12)</f>
        <v>10.07</v>
      </c>
      <c r="R13" s="27">
        <f>AVERAGE(+L13+N13+O13+P13+Q13)/5</f>
        <v>20.654000000000003</v>
      </c>
      <c r="S13" s="16"/>
      <c r="T13" s="35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</row>
    <row r="14" spans="1:120" s="41" customFormat="1" ht="16.5" customHeight="1">
      <c r="A14" s="37"/>
      <c r="B14" s="18" t="s">
        <v>32</v>
      </c>
      <c r="C14" s="19" t="s">
        <v>33</v>
      </c>
      <c r="D14" s="19"/>
      <c r="E14" s="38" t="s">
        <v>22</v>
      </c>
      <c r="F14" s="38"/>
      <c r="G14" s="39"/>
      <c r="H14" s="40"/>
      <c r="I14" s="38"/>
      <c r="J14" s="38"/>
      <c r="K14" s="38"/>
      <c r="L14" s="38"/>
      <c r="M14" s="15"/>
      <c r="N14" s="38" t="s">
        <v>22</v>
      </c>
      <c r="O14" s="38"/>
      <c r="P14" s="38"/>
      <c r="Q14" s="38"/>
      <c r="R14" s="15"/>
      <c r="S14" s="40"/>
      <c r="T14" s="17"/>
      <c r="U14" s="1"/>
      <c r="V14" s="1"/>
      <c r="W14" s="1"/>
      <c r="X14" s="1"/>
      <c r="Y14" s="1"/>
      <c r="Z14" s="1"/>
      <c r="AA14" s="1"/>
      <c r="AB14" s="1"/>
      <c r="AC14" s="1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</row>
    <row r="15" spans="1:120" s="45" customFormat="1" ht="32.1" customHeight="1">
      <c r="A15" s="10">
        <v>1.63</v>
      </c>
      <c r="B15" s="21">
        <v>1</v>
      </c>
      <c r="C15" s="18" t="s">
        <v>34</v>
      </c>
      <c r="D15" s="21" t="s">
        <v>26</v>
      </c>
      <c r="E15" s="22">
        <v>7.51</v>
      </c>
      <c r="F15" s="22">
        <v>398.35</v>
      </c>
      <c r="G15" s="23">
        <v>1.53</v>
      </c>
      <c r="H15" s="22">
        <f t="shared" ref="H15:H24" si="0">(G15/E15)*100</f>
        <v>20.3728362183755</v>
      </c>
      <c r="I15" s="24">
        <v>0</v>
      </c>
      <c r="J15" s="25">
        <v>20</v>
      </c>
      <c r="K15" s="25">
        <v>190</v>
      </c>
      <c r="L15" s="22">
        <v>1.19</v>
      </c>
      <c r="M15" s="26">
        <f t="shared" ref="M15:M23" si="1">L15/E15*100</f>
        <v>15.84553928095872</v>
      </c>
      <c r="N15" s="22">
        <v>1.1499999999999999</v>
      </c>
      <c r="O15" s="22">
        <v>2.02</v>
      </c>
      <c r="P15" s="22">
        <v>0.01</v>
      </c>
      <c r="Q15" s="22">
        <v>0.18</v>
      </c>
      <c r="R15" s="27">
        <f t="shared" ref="R15:R23" si="2">AVERAGE(+L15+N15+O15+P15+Q15)/5</f>
        <v>0.90999999999999981</v>
      </c>
      <c r="S15" s="22">
        <v>0</v>
      </c>
      <c r="T15" s="42"/>
      <c r="U15" s="43"/>
      <c r="V15" s="1"/>
      <c r="W15" s="1"/>
      <c r="X15" s="1"/>
      <c r="Y15" s="1"/>
      <c r="Z15" s="1"/>
      <c r="AA15" s="1"/>
      <c r="AB15" s="1"/>
      <c r="AC15" s="1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</row>
    <row r="16" spans="1:120" s="45" customFormat="1" ht="32.1" customHeight="1">
      <c r="A16" s="10">
        <v>2.33</v>
      </c>
      <c r="B16" s="21">
        <v>2</v>
      </c>
      <c r="C16" s="18" t="s">
        <v>35</v>
      </c>
      <c r="D16" s="21" t="s">
        <v>36</v>
      </c>
      <c r="E16" s="22">
        <v>33.93</v>
      </c>
      <c r="F16" s="22">
        <v>398</v>
      </c>
      <c r="G16" s="23">
        <v>14.39</v>
      </c>
      <c r="H16" s="22">
        <f t="shared" si="0"/>
        <v>42.410845859121721</v>
      </c>
      <c r="I16" s="24">
        <v>0</v>
      </c>
      <c r="J16" s="25">
        <v>0</v>
      </c>
      <c r="K16" s="25">
        <v>171</v>
      </c>
      <c r="L16" s="22">
        <v>5.46</v>
      </c>
      <c r="M16" s="26">
        <f t="shared" si="1"/>
        <v>16.091954022988507</v>
      </c>
      <c r="N16" s="22">
        <v>2.5499999999999998</v>
      </c>
      <c r="O16" s="22">
        <v>2.4500000000000002</v>
      </c>
      <c r="P16" s="22">
        <v>10.79</v>
      </c>
      <c r="Q16" s="22">
        <v>4.28</v>
      </c>
      <c r="R16" s="27">
        <f t="shared" si="2"/>
        <v>5.1059999999999999</v>
      </c>
      <c r="S16" s="22">
        <v>0</v>
      </c>
      <c r="T16" s="42"/>
      <c r="U16" s="1"/>
      <c r="V16" s="1"/>
      <c r="W16" s="1"/>
      <c r="X16" s="1"/>
      <c r="Y16" s="1"/>
      <c r="Z16" s="1"/>
      <c r="AA16" s="1"/>
      <c r="AB16" s="1"/>
      <c r="AC16" s="1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</row>
    <row r="17" spans="1:111" s="45" customFormat="1" ht="32.1" customHeight="1">
      <c r="A17" s="10">
        <v>2.46</v>
      </c>
      <c r="B17" s="21">
        <v>3</v>
      </c>
      <c r="C17" s="18" t="s">
        <v>37</v>
      </c>
      <c r="D17" s="21" t="s">
        <v>36</v>
      </c>
      <c r="E17" s="22">
        <v>15.04</v>
      </c>
      <c r="F17" s="22">
        <v>321.35000000000002</v>
      </c>
      <c r="G17" s="23">
        <v>4.2</v>
      </c>
      <c r="H17" s="22">
        <f t="shared" si="0"/>
        <v>27.925531914893618</v>
      </c>
      <c r="I17" s="24">
        <v>0</v>
      </c>
      <c r="J17" s="25">
        <v>25</v>
      </c>
      <c r="K17" s="25">
        <v>183</v>
      </c>
      <c r="L17" s="22">
        <v>1.55</v>
      </c>
      <c r="M17" s="26">
        <f t="shared" si="1"/>
        <v>10.305851063829788</v>
      </c>
      <c r="N17" s="22">
        <v>0</v>
      </c>
      <c r="O17" s="22">
        <v>5.12</v>
      </c>
      <c r="P17" s="22">
        <v>1.32</v>
      </c>
      <c r="Q17" s="22">
        <v>2.59</v>
      </c>
      <c r="R17" s="27">
        <f t="shared" si="2"/>
        <v>2.1160000000000001</v>
      </c>
      <c r="S17" s="22">
        <v>0</v>
      </c>
      <c r="T17" s="42"/>
      <c r="U17" s="1"/>
      <c r="V17" s="1"/>
      <c r="W17" s="1"/>
      <c r="X17" s="1"/>
      <c r="Y17" s="1"/>
      <c r="Z17" s="1"/>
      <c r="AA17" s="1"/>
      <c r="AB17" s="1"/>
      <c r="AC17" s="1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</row>
    <row r="18" spans="1:111" s="45" customFormat="1" ht="32.1" customHeight="1">
      <c r="A18" s="10">
        <v>7.46</v>
      </c>
      <c r="B18" s="21">
        <v>4</v>
      </c>
      <c r="C18" s="18" t="s">
        <v>38</v>
      </c>
      <c r="D18" s="21" t="s">
        <v>28</v>
      </c>
      <c r="E18" s="22">
        <v>15.12</v>
      </c>
      <c r="F18" s="22">
        <v>543.4</v>
      </c>
      <c r="G18" s="46">
        <v>7.34</v>
      </c>
      <c r="H18" s="22">
        <f t="shared" si="0"/>
        <v>48.544973544973544</v>
      </c>
      <c r="I18" s="24">
        <v>0</v>
      </c>
      <c r="J18" s="25">
        <v>70</v>
      </c>
      <c r="K18" s="25">
        <v>146</v>
      </c>
      <c r="L18" s="22">
        <v>0</v>
      </c>
      <c r="M18" s="26">
        <f t="shared" si="1"/>
        <v>0</v>
      </c>
      <c r="N18" s="22">
        <v>0</v>
      </c>
      <c r="O18" s="22">
        <v>0</v>
      </c>
      <c r="P18" s="22">
        <v>0.27</v>
      </c>
      <c r="Q18" s="22">
        <v>0</v>
      </c>
      <c r="R18" s="27">
        <f t="shared" si="2"/>
        <v>5.4000000000000006E-2</v>
      </c>
      <c r="S18" s="22">
        <v>0</v>
      </c>
      <c r="T18" s="42"/>
      <c r="U18" s="1"/>
      <c r="V18" s="1"/>
      <c r="W18" s="1"/>
      <c r="X18" s="1"/>
      <c r="Y18" s="1"/>
      <c r="Z18" s="1"/>
      <c r="AA18" s="1"/>
      <c r="AB18" s="1"/>
      <c r="AC18" s="1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</row>
    <row r="19" spans="1:111" s="45" customFormat="1" ht="32.1" customHeight="1">
      <c r="A19" s="10"/>
      <c r="B19" s="47" t="s">
        <v>22</v>
      </c>
      <c r="C19" s="18" t="s">
        <v>39</v>
      </c>
      <c r="D19" s="21" t="s">
        <v>28</v>
      </c>
      <c r="E19" s="22">
        <v>5.58</v>
      </c>
      <c r="F19" s="22">
        <v>0</v>
      </c>
      <c r="G19" s="22">
        <v>0</v>
      </c>
      <c r="H19" s="22">
        <f t="shared" si="0"/>
        <v>0</v>
      </c>
      <c r="I19" s="24">
        <v>0</v>
      </c>
      <c r="J19" s="25">
        <v>0</v>
      </c>
      <c r="K19" s="25">
        <v>0</v>
      </c>
      <c r="L19" s="22">
        <v>0</v>
      </c>
      <c r="M19" s="26">
        <f t="shared" si="1"/>
        <v>0</v>
      </c>
      <c r="N19" s="22">
        <v>0</v>
      </c>
      <c r="O19" s="22">
        <v>0</v>
      </c>
      <c r="P19" s="22">
        <v>0</v>
      </c>
      <c r="Q19" s="22">
        <v>0</v>
      </c>
      <c r="R19" s="27">
        <f t="shared" si="2"/>
        <v>0</v>
      </c>
      <c r="S19" s="16"/>
      <c r="T19" s="48"/>
      <c r="U19" s="1"/>
      <c r="V19" s="1"/>
      <c r="W19" s="1"/>
      <c r="X19" s="1"/>
      <c r="Y19" s="1"/>
      <c r="Z19" s="1"/>
      <c r="AA19" s="1"/>
      <c r="AB19" s="1"/>
      <c r="AC19" s="1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</row>
    <row r="20" spans="1:111" s="45" customFormat="1" ht="32.1" customHeight="1">
      <c r="A20" s="10">
        <v>5.65</v>
      </c>
      <c r="B20" s="21">
        <v>5</v>
      </c>
      <c r="C20" s="18" t="s">
        <v>40</v>
      </c>
      <c r="D20" s="21" t="s">
        <v>36</v>
      </c>
      <c r="E20" s="22">
        <v>36.83</v>
      </c>
      <c r="F20" s="22">
        <v>365.65</v>
      </c>
      <c r="G20" s="46">
        <v>7.18</v>
      </c>
      <c r="H20" s="22">
        <f t="shared" si="0"/>
        <v>19.494976920988325</v>
      </c>
      <c r="I20" s="25">
        <v>0</v>
      </c>
      <c r="J20" s="25">
        <v>20</v>
      </c>
      <c r="K20" s="25">
        <v>275</v>
      </c>
      <c r="L20" s="22">
        <v>6.57</v>
      </c>
      <c r="M20" s="26">
        <f t="shared" si="1"/>
        <v>17.838718436057562</v>
      </c>
      <c r="N20" s="22">
        <v>0</v>
      </c>
      <c r="O20" s="22">
        <v>3.85</v>
      </c>
      <c r="P20" s="22">
        <v>1.86</v>
      </c>
      <c r="Q20" s="22">
        <v>5.0599999999999996</v>
      </c>
      <c r="R20" s="27">
        <f t="shared" si="2"/>
        <v>3.468</v>
      </c>
      <c r="S20" s="16"/>
      <c r="T20" s="48"/>
      <c r="U20" s="1"/>
      <c r="V20" s="1"/>
      <c r="W20" s="1"/>
      <c r="X20" s="1"/>
      <c r="Y20" s="1"/>
      <c r="Z20" s="1"/>
      <c r="AA20" s="1"/>
      <c r="AB20" s="1"/>
      <c r="AC20" s="1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</row>
    <row r="21" spans="1:111" s="45" customFormat="1" ht="32.1" customHeight="1">
      <c r="A21" s="10">
        <v>0.57999999999999996</v>
      </c>
      <c r="B21" s="21">
        <v>6</v>
      </c>
      <c r="C21" s="18" t="s">
        <v>41</v>
      </c>
      <c r="D21" s="21" t="s">
        <v>36</v>
      </c>
      <c r="E21" s="22">
        <v>7.89</v>
      </c>
      <c r="F21" s="22">
        <v>402.45</v>
      </c>
      <c r="G21" s="23">
        <v>1.31</v>
      </c>
      <c r="H21" s="22">
        <f t="shared" si="0"/>
        <v>16.603295310519648</v>
      </c>
      <c r="I21" s="25">
        <v>0</v>
      </c>
      <c r="J21" s="25">
        <v>7</v>
      </c>
      <c r="K21" s="25">
        <v>324</v>
      </c>
      <c r="L21" s="22">
        <v>1.42</v>
      </c>
      <c r="M21" s="26">
        <f t="shared" si="1"/>
        <v>17.99746514575412</v>
      </c>
      <c r="N21" s="22">
        <v>0.57999999999999996</v>
      </c>
      <c r="O21" s="22">
        <v>1.52</v>
      </c>
      <c r="P21" s="22">
        <v>0</v>
      </c>
      <c r="Q21" s="22">
        <v>0.62</v>
      </c>
      <c r="R21" s="27">
        <f t="shared" si="2"/>
        <v>0.82799999999999996</v>
      </c>
      <c r="S21" s="22">
        <v>0</v>
      </c>
      <c r="T21" s="42"/>
      <c r="U21" s="1"/>
      <c r="V21" s="1"/>
      <c r="W21" s="1"/>
      <c r="X21" s="1"/>
      <c r="Y21" s="1"/>
      <c r="Z21" s="1"/>
      <c r="AA21" s="1"/>
      <c r="AB21" s="1"/>
      <c r="AC21" s="1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</row>
    <row r="22" spans="1:111" s="45" customFormat="1" ht="32.1" customHeight="1">
      <c r="A22" s="10">
        <v>1.01</v>
      </c>
      <c r="B22" s="21">
        <v>7</v>
      </c>
      <c r="C22" s="18" t="s">
        <v>42</v>
      </c>
      <c r="D22" s="21" t="s">
        <v>36</v>
      </c>
      <c r="E22" s="22">
        <v>19.79</v>
      </c>
      <c r="F22" s="22">
        <v>363.85</v>
      </c>
      <c r="G22" s="23">
        <v>3.87</v>
      </c>
      <c r="H22" s="22">
        <f t="shared" si="0"/>
        <v>19.555330975240022</v>
      </c>
      <c r="I22" s="25">
        <v>0</v>
      </c>
      <c r="J22" s="25">
        <v>39</v>
      </c>
      <c r="K22" s="25">
        <v>265</v>
      </c>
      <c r="L22" s="22">
        <v>4.68</v>
      </c>
      <c r="M22" s="26">
        <f t="shared" si="1"/>
        <v>23.648307225871651</v>
      </c>
      <c r="N22" s="22">
        <v>4.12</v>
      </c>
      <c r="O22" s="22">
        <v>5.38</v>
      </c>
      <c r="P22" s="22">
        <v>1.58</v>
      </c>
      <c r="Q22" s="22">
        <v>0.73</v>
      </c>
      <c r="R22" s="27">
        <f t="shared" si="2"/>
        <v>3.2979999999999996</v>
      </c>
      <c r="S22" s="22">
        <v>0</v>
      </c>
      <c r="T22" s="42"/>
      <c r="U22" s="1"/>
      <c r="V22" s="1"/>
      <c r="W22" s="1"/>
      <c r="X22" s="1"/>
      <c r="Y22" s="1"/>
      <c r="Z22" s="1"/>
      <c r="AA22" s="1"/>
      <c r="AB22" s="1"/>
      <c r="AC22" s="1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</row>
    <row r="23" spans="1:111" s="57" customFormat="1" ht="24" customHeight="1">
      <c r="A23" s="49">
        <f>SUM(A15:A22)</f>
        <v>21.12</v>
      </c>
      <c r="B23" s="50"/>
      <c r="C23" s="51" t="s">
        <v>43</v>
      </c>
      <c r="D23" s="51"/>
      <c r="E23" s="23">
        <f>SUM(E15:E22)</f>
        <v>141.69</v>
      </c>
      <c r="F23" s="34">
        <v>0</v>
      </c>
      <c r="G23" s="23">
        <f>SUM(G15:G22)</f>
        <v>39.82</v>
      </c>
      <c r="H23" s="22">
        <f t="shared" si="0"/>
        <v>28.10360646481756</v>
      </c>
      <c r="I23" s="34">
        <v>0</v>
      </c>
      <c r="J23" s="52"/>
      <c r="K23" s="34">
        <v>0</v>
      </c>
      <c r="L23" s="23">
        <f>SUM(L15:L22)</f>
        <v>20.87</v>
      </c>
      <c r="M23" s="53">
        <f t="shared" si="1"/>
        <v>14.729338697155764</v>
      </c>
      <c r="N23" s="23">
        <f>SUM(N15:N22)</f>
        <v>8.3999999999999986</v>
      </c>
      <c r="O23" s="23">
        <f>SUM(O15:O22)</f>
        <v>20.34</v>
      </c>
      <c r="P23" s="23">
        <f>SUM(P15:P22)</f>
        <v>15.829999999999998</v>
      </c>
      <c r="Q23" s="23">
        <f>SUM(Q15:Q22)</f>
        <v>13.459999999999999</v>
      </c>
      <c r="R23" s="46">
        <f t="shared" si="2"/>
        <v>15.779999999999998</v>
      </c>
      <c r="S23" s="54"/>
      <c r="T23" s="55"/>
      <c r="U23" s="1"/>
      <c r="V23" s="1"/>
      <c r="W23" s="1"/>
      <c r="X23" s="1"/>
      <c r="Y23" s="1"/>
      <c r="Z23" s="1"/>
      <c r="AA23" s="1"/>
      <c r="AB23" s="1"/>
      <c r="AC23" s="1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</row>
    <row r="24" spans="1:111" s="61" customFormat="1" ht="24" customHeight="1">
      <c r="A24" s="58">
        <v>5.57</v>
      </c>
      <c r="B24" s="54"/>
      <c r="C24" s="51" t="s">
        <v>44</v>
      </c>
      <c r="D24" s="51"/>
      <c r="E24" s="23" t="e">
        <f>+#REF!</f>
        <v>#REF!</v>
      </c>
      <c r="F24" s="34">
        <v>0</v>
      </c>
      <c r="G24" s="23" t="e">
        <f>+#REF!</f>
        <v>#REF!</v>
      </c>
      <c r="H24" s="22" t="e">
        <f t="shared" si="0"/>
        <v>#REF!</v>
      </c>
      <c r="I24" s="34">
        <v>0</v>
      </c>
      <c r="J24" s="34">
        <v>0</v>
      </c>
      <c r="K24" s="34">
        <v>0</v>
      </c>
      <c r="L24" s="23" t="e">
        <f>+#REF!</f>
        <v>#REF!</v>
      </c>
      <c r="M24" s="23" t="e">
        <f>+#REF!</f>
        <v>#REF!</v>
      </c>
      <c r="N24" s="23" t="e">
        <f>+#REF!</f>
        <v>#REF!</v>
      </c>
      <c r="O24" s="23" t="e">
        <f>+#REF!</f>
        <v>#REF!</v>
      </c>
      <c r="P24" s="23" t="e">
        <f>+#REF!</f>
        <v>#REF!</v>
      </c>
      <c r="Q24" s="23" t="e">
        <f>+#REF!</f>
        <v>#REF!</v>
      </c>
      <c r="R24" s="23" t="e">
        <f>+#REF!</f>
        <v>#REF!</v>
      </c>
      <c r="S24" s="54"/>
      <c r="T24" s="59"/>
      <c r="U24" s="1"/>
      <c r="V24" s="1"/>
      <c r="W24" s="1"/>
      <c r="X24" s="1"/>
      <c r="Y24" s="1"/>
      <c r="Z24" s="1"/>
      <c r="AA24" s="1"/>
      <c r="AB24" s="1"/>
      <c r="AC24" s="1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</row>
    <row r="25" spans="1:111" s="61" customFormat="1" ht="23.25" customHeight="1">
      <c r="A25" s="49">
        <v>15.32</v>
      </c>
      <c r="B25" s="279" t="s">
        <v>45</v>
      </c>
      <c r="C25" s="279"/>
      <c r="D25" s="279"/>
      <c r="E25" s="23" t="e">
        <f>+#REF!</f>
        <v>#REF!</v>
      </c>
      <c r="F25" s="34">
        <v>0</v>
      </c>
      <c r="G25" s="23" t="e">
        <f>+#REF!</f>
        <v>#REF!</v>
      </c>
      <c r="H25" s="22" t="e">
        <f>+#REF!</f>
        <v>#REF!</v>
      </c>
      <c r="I25" s="34">
        <v>0</v>
      </c>
      <c r="J25" s="34">
        <v>0</v>
      </c>
      <c r="K25" s="34">
        <v>0</v>
      </c>
      <c r="L25" s="23" t="e">
        <f>+#REF!</f>
        <v>#REF!</v>
      </c>
      <c r="M25" s="23" t="e">
        <f>+#REF!</f>
        <v>#REF!</v>
      </c>
      <c r="N25" s="23" t="e">
        <f>+#REF!</f>
        <v>#REF!</v>
      </c>
      <c r="O25" s="23" t="e">
        <f>+#REF!</f>
        <v>#REF!</v>
      </c>
      <c r="P25" s="23" t="e">
        <f>+#REF!</f>
        <v>#REF!</v>
      </c>
      <c r="Q25" s="23" t="e">
        <f>+#REF!</f>
        <v>#REF!</v>
      </c>
      <c r="R25" s="23" t="e">
        <f>+#REF!</f>
        <v>#REF!</v>
      </c>
      <c r="S25" s="54"/>
      <c r="T25" s="62"/>
      <c r="U25" s="1"/>
      <c r="V25" s="1"/>
      <c r="W25" s="1"/>
      <c r="X25" s="1"/>
      <c r="Y25" s="1"/>
      <c r="Z25" s="1"/>
      <c r="AA25" s="1"/>
      <c r="AB25" s="1"/>
      <c r="AC25" s="1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</row>
    <row r="26" spans="1:111" s="61" customFormat="1" ht="26.25" customHeight="1">
      <c r="A26" s="49">
        <f>(A25+A24+A23+A13)</f>
        <v>119.13600000000001</v>
      </c>
      <c r="B26" s="280" t="s">
        <v>46</v>
      </c>
      <c r="C26" s="280"/>
      <c r="D26" s="280"/>
      <c r="E26" s="63" t="e">
        <f>E13+E23+E24+E25</f>
        <v>#REF!</v>
      </c>
      <c r="F26" s="63">
        <f>F13+F23+F24+F25</f>
        <v>0</v>
      </c>
      <c r="G26" s="64" t="e">
        <f>G13+G23+G24+G25</f>
        <v>#REF!</v>
      </c>
      <c r="H26" s="65" t="e">
        <f>(G26/E26)*100</f>
        <v>#REF!</v>
      </c>
      <c r="I26" s="66">
        <v>0</v>
      </c>
      <c r="J26" s="67">
        <f>SUM(J10:J25)/10</f>
        <v>27.8</v>
      </c>
      <c r="K26" s="67">
        <f>SUM(K10:K25)/10</f>
        <v>228.5</v>
      </c>
      <c r="L26" s="63" t="e">
        <f>L13+L23+L24+L25</f>
        <v>#REF!</v>
      </c>
      <c r="M26" s="68" t="e">
        <f>L26/E26*100</f>
        <v>#REF!</v>
      </c>
      <c r="N26" s="63" t="e">
        <f>N13+N23+N24+N25</f>
        <v>#REF!</v>
      </c>
      <c r="O26" s="63" t="e">
        <f>O13+O23+O24+O25</f>
        <v>#REF!</v>
      </c>
      <c r="P26" s="63" t="e">
        <f>P13+P23+P24+P25</f>
        <v>#REF!</v>
      </c>
      <c r="Q26" s="63" t="e">
        <f>Q13+Q23+Q24+Q25</f>
        <v>#REF!</v>
      </c>
      <c r="R26" s="69" t="e">
        <f>AVERAGE(+L26+N26+O26+P26+Q26)/5</f>
        <v>#REF!</v>
      </c>
      <c r="S26" s="70"/>
      <c r="T26" s="62"/>
      <c r="U26" s="1"/>
      <c r="V26" s="1"/>
      <c r="W26" s="1"/>
      <c r="X26" s="1"/>
      <c r="Y26" s="1"/>
      <c r="Z26" s="1"/>
      <c r="AA26" s="1"/>
      <c r="AB26" s="1"/>
      <c r="AC26" s="1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</row>
    <row r="27" spans="1:111" ht="28.35" customHeight="1">
      <c r="A27" s="71"/>
      <c r="B27" s="72"/>
      <c r="C27" s="4"/>
      <c r="D27" s="4"/>
      <c r="E27" s="4"/>
      <c r="F27" s="4"/>
      <c r="G27" s="73"/>
      <c r="H27" s="31"/>
      <c r="I27" s="281" t="s">
        <v>47</v>
      </c>
      <c r="J27" s="281"/>
      <c r="K27" s="281"/>
      <c r="L27" s="35"/>
      <c r="M27" s="74"/>
      <c r="N27" s="74"/>
      <c r="O27" s="31"/>
      <c r="P27" s="274"/>
      <c r="Q27" s="274"/>
      <c r="R27" s="274"/>
      <c r="S27" s="274"/>
      <c r="T27" s="274"/>
    </row>
    <row r="28" spans="1:111" ht="28.35" customHeight="1">
      <c r="A28" s="71"/>
      <c r="B28" s="72"/>
      <c r="C28" s="75" t="s">
        <v>48</v>
      </c>
      <c r="D28" s="4"/>
      <c r="E28" s="4"/>
      <c r="F28" s="4"/>
      <c r="G28" s="73"/>
      <c r="H28" s="31"/>
      <c r="I28" s="76"/>
      <c r="J28" s="76"/>
      <c r="K28" s="76"/>
      <c r="L28" s="35"/>
      <c r="M28" s="74"/>
      <c r="N28" s="74"/>
      <c r="O28" s="31"/>
      <c r="P28" s="275" t="s">
        <v>49</v>
      </c>
      <c r="Q28" s="275"/>
      <c r="R28" s="275"/>
      <c r="S28" s="275"/>
      <c r="T28" s="31"/>
    </row>
    <row r="29" spans="1:111" ht="21.95" customHeight="1">
      <c r="A29" s="78"/>
      <c r="B29" s="79"/>
      <c r="C29" s="80" t="s">
        <v>50</v>
      </c>
      <c r="D29" s="17"/>
      <c r="E29" s="35"/>
      <c r="F29" s="35"/>
      <c r="G29" s="35"/>
      <c r="H29" s="35"/>
      <c r="I29" s="35"/>
      <c r="J29" s="35"/>
      <c r="K29" s="35"/>
      <c r="L29" s="80"/>
      <c r="M29" s="35"/>
      <c r="N29" s="35"/>
      <c r="O29" s="35"/>
      <c r="P29" s="77" t="s">
        <v>51</v>
      </c>
      <c r="Q29" s="77"/>
      <c r="R29" s="77"/>
      <c r="S29" s="77"/>
      <c r="T29" s="77"/>
    </row>
    <row r="30" spans="1:111" ht="21" customHeight="1">
      <c r="A30" s="71"/>
      <c r="B30" s="81"/>
      <c r="C30" s="82" t="s">
        <v>52</v>
      </c>
      <c r="D30" s="80"/>
      <c r="E30" s="80"/>
      <c r="F30" s="80"/>
      <c r="G30" s="83"/>
      <c r="H30" s="80"/>
      <c r="I30" s="80"/>
      <c r="J30" s="80"/>
      <c r="K30" s="80"/>
      <c r="L30" s="80"/>
      <c r="M30" s="84"/>
      <c r="N30" s="84"/>
      <c r="O30" s="84"/>
      <c r="P30" s="84"/>
      <c r="Q30" s="84"/>
      <c r="R30" s="84"/>
      <c r="S30" s="84"/>
      <c r="T30" s="84"/>
    </row>
    <row r="31" spans="1:111" ht="21" customHeight="1">
      <c r="A31" s="71"/>
      <c r="B31" s="81"/>
      <c r="C31" s="80" t="s">
        <v>53</v>
      </c>
      <c r="D31" s="80"/>
      <c r="E31" s="80"/>
      <c r="F31" s="80"/>
      <c r="G31" s="83"/>
      <c r="H31" s="80"/>
      <c r="I31" s="80"/>
      <c r="J31" s="80"/>
      <c r="K31" s="80"/>
      <c r="L31" s="85"/>
      <c r="M31" s="84"/>
      <c r="N31" s="84"/>
      <c r="O31" s="84"/>
      <c r="P31" s="84"/>
      <c r="Q31" s="84"/>
      <c r="R31" s="84"/>
      <c r="S31" s="71"/>
      <c r="T31" s="71"/>
    </row>
    <row r="32" spans="1:111" ht="21" customHeight="1">
      <c r="A32" s="71"/>
      <c r="B32" s="81"/>
      <c r="C32" s="80" t="s">
        <v>54</v>
      </c>
      <c r="D32" s="17"/>
      <c r="E32" s="17"/>
      <c r="F32" s="17"/>
      <c r="G32" s="17"/>
      <c r="H32" s="80"/>
      <c r="I32" s="80"/>
      <c r="J32" s="80"/>
      <c r="K32" s="80"/>
      <c r="L32" s="17"/>
      <c r="M32" s="81"/>
      <c r="N32" s="81"/>
      <c r="O32" s="81"/>
      <c r="P32" s="81"/>
      <c r="Q32" s="71"/>
      <c r="R32" s="2"/>
      <c r="S32" s="71"/>
      <c r="T32" s="79"/>
    </row>
    <row r="33" spans="1:20" ht="42.75" customHeight="1">
      <c r="A33" s="71"/>
      <c r="B33" s="81"/>
      <c r="C33" s="86" t="s">
        <v>22</v>
      </c>
      <c r="D33" s="86"/>
      <c r="E33" s="86"/>
      <c r="F33" s="87"/>
      <c r="G33" s="87"/>
      <c r="H33" s="87"/>
      <c r="I33" s="87"/>
      <c r="J33" s="87"/>
      <c r="K33" s="87"/>
      <c r="L33" s="88"/>
      <c r="M33" s="81"/>
      <c r="N33" s="81"/>
      <c r="O33" s="81"/>
      <c r="P33" s="81"/>
      <c r="Q33" s="89" t="s">
        <v>55</v>
      </c>
      <c r="R33" s="90"/>
      <c r="S33" s="71"/>
      <c r="T33" s="91"/>
    </row>
    <row r="34" spans="1:20" ht="40.5" customHeight="1">
      <c r="F34" s="269" t="s">
        <v>56</v>
      </c>
      <c r="G34" s="269"/>
      <c r="H34" s="269"/>
      <c r="I34" s="269"/>
      <c r="J34" s="269"/>
      <c r="K34" s="269"/>
      <c r="L34" s="269"/>
      <c r="M34" s="269"/>
      <c r="P34" s="71"/>
      <c r="Q34" s="92" t="s">
        <v>57</v>
      </c>
      <c r="R34" s="71"/>
    </row>
    <row r="35" spans="1:20" ht="30" customHeight="1">
      <c r="F35" s="269" t="s">
        <v>58</v>
      </c>
      <c r="G35" s="269"/>
      <c r="H35" s="269"/>
      <c r="I35" s="269"/>
      <c r="J35" s="269"/>
      <c r="K35" s="269"/>
      <c r="L35" s="269"/>
      <c r="M35" s="269"/>
    </row>
    <row r="36" spans="1:20" ht="52.5" customHeight="1">
      <c r="A36" s="93"/>
      <c r="B36" s="93"/>
      <c r="C36" s="93"/>
      <c r="D36" s="93"/>
      <c r="E36" s="93"/>
      <c r="F36" s="269" t="s">
        <v>59</v>
      </c>
      <c r="G36" s="269"/>
      <c r="H36" s="269" t="s">
        <v>60</v>
      </c>
      <c r="I36" s="269"/>
      <c r="J36" s="269" t="s">
        <v>61</v>
      </c>
      <c r="K36" s="269"/>
      <c r="L36" s="269" t="s">
        <v>62</v>
      </c>
      <c r="M36" s="269"/>
      <c r="N36" s="93"/>
      <c r="O36" s="94"/>
      <c r="P36" s="93"/>
      <c r="Q36" s="93"/>
      <c r="R36" s="93"/>
      <c r="S36" s="93"/>
    </row>
    <row r="37" spans="1:20" ht="20.25" customHeight="1">
      <c r="A37" s="93"/>
      <c r="B37" s="93"/>
      <c r="F37" s="269" t="s">
        <v>24</v>
      </c>
      <c r="G37" s="269"/>
      <c r="H37" s="269">
        <v>3</v>
      </c>
      <c r="I37" s="269"/>
      <c r="J37" s="278">
        <f>G13</f>
        <v>100.99000000000001</v>
      </c>
      <c r="K37" s="278"/>
      <c r="L37" s="278">
        <f>H13</f>
        <v>41.402749250782023</v>
      </c>
      <c r="M37" s="278"/>
      <c r="N37" s="93"/>
      <c r="O37" s="94"/>
      <c r="P37" s="93"/>
      <c r="Q37" s="93"/>
      <c r="R37" s="93"/>
      <c r="S37" s="93"/>
    </row>
    <row r="38" spans="1:20" ht="20.25" customHeight="1">
      <c r="A38" s="93"/>
      <c r="B38" s="93"/>
      <c r="F38" s="269" t="s">
        <v>33</v>
      </c>
      <c r="G38" s="269"/>
      <c r="H38" s="269">
        <v>7</v>
      </c>
      <c r="I38" s="269"/>
      <c r="J38" s="278">
        <f>G23</f>
        <v>39.82</v>
      </c>
      <c r="K38" s="278"/>
      <c r="L38" s="278">
        <f>H23</f>
        <v>28.10360646481756</v>
      </c>
      <c r="M38" s="278"/>
      <c r="N38" s="93"/>
      <c r="O38" s="94"/>
      <c r="P38" s="93"/>
      <c r="Q38" s="93"/>
      <c r="R38" s="93"/>
      <c r="S38" s="93"/>
    </row>
    <row r="39" spans="1:20" ht="29.25" customHeight="1">
      <c r="A39" s="93"/>
      <c r="B39" s="93"/>
      <c r="F39" s="269" t="s">
        <v>63</v>
      </c>
      <c r="G39" s="269"/>
      <c r="H39" s="269">
        <v>81</v>
      </c>
      <c r="I39" s="269"/>
      <c r="J39" s="278" t="e">
        <f>G24+G25</f>
        <v>#REF!</v>
      </c>
      <c r="K39" s="278" t="e">
        <f>H24+H25</f>
        <v>#REF!</v>
      </c>
      <c r="L39" s="283">
        <v>86.41</v>
      </c>
      <c r="M39" s="283"/>
      <c r="N39" s="93"/>
      <c r="O39" s="94"/>
      <c r="P39" s="93"/>
      <c r="Q39" s="93"/>
      <c r="R39" s="93"/>
      <c r="S39" s="93"/>
    </row>
    <row r="40" spans="1:20" ht="20.25" customHeight="1">
      <c r="A40" s="93"/>
      <c r="B40" s="93"/>
      <c r="F40" s="269" t="s">
        <v>64</v>
      </c>
      <c r="G40" s="269"/>
      <c r="H40" s="284">
        <f>+H37+H38+H39</f>
        <v>91</v>
      </c>
      <c r="I40" s="284">
        <f>+I37+I38+I39</f>
        <v>0</v>
      </c>
      <c r="J40" s="283" t="e">
        <f>+J37+J38+J39</f>
        <v>#REF!</v>
      </c>
      <c r="K40" s="283"/>
      <c r="L40" s="283" t="e">
        <f>+H26</f>
        <v>#REF!</v>
      </c>
      <c r="M40" s="283"/>
      <c r="N40" s="93"/>
      <c r="O40" s="93"/>
      <c r="P40" s="93"/>
      <c r="Q40" s="93"/>
      <c r="R40" s="93"/>
      <c r="S40" s="93"/>
    </row>
    <row r="41" spans="1:20" ht="18.75" customHeight="1">
      <c r="A41" s="93"/>
      <c r="B41" s="93"/>
      <c r="L41" s="88"/>
      <c r="M41" s="93"/>
      <c r="N41" s="93"/>
      <c r="O41" s="93"/>
      <c r="P41" s="93"/>
      <c r="Q41" s="93"/>
      <c r="R41" s="93"/>
      <c r="S41" s="93"/>
    </row>
    <row r="42" spans="1:20" ht="20.25" customHeight="1">
      <c r="A42" s="93"/>
      <c r="B42" s="93"/>
      <c r="C42" s="269" t="s">
        <v>56</v>
      </c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269"/>
      <c r="P42" s="269"/>
      <c r="Q42" s="93"/>
      <c r="R42" s="93"/>
      <c r="S42" s="93"/>
    </row>
    <row r="43" spans="1:20" ht="21.75" customHeight="1">
      <c r="A43" s="93"/>
      <c r="B43" s="93"/>
      <c r="C43" s="269" t="s">
        <v>65</v>
      </c>
      <c r="D43" s="269"/>
      <c r="E43" s="269"/>
      <c r="F43" s="269"/>
      <c r="G43" s="269"/>
      <c r="H43" s="269"/>
      <c r="I43" s="282" t="s">
        <v>66</v>
      </c>
      <c r="J43" s="282"/>
      <c r="K43" s="282"/>
      <c r="L43" s="282"/>
      <c r="M43" s="269" t="s">
        <v>67</v>
      </c>
      <c r="N43" s="269"/>
      <c r="O43" s="269"/>
      <c r="P43" s="269"/>
      <c r="Q43" s="93"/>
      <c r="R43" s="93"/>
      <c r="S43" s="93"/>
    </row>
    <row r="44" spans="1:20" ht="20.25" customHeight="1">
      <c r="A44" s="93"/>
      <c r="B44" s="93"/>
      <c r="C44" s="269" t="s">
        <v>68</v>
      </c>
      <c r="D44" s="269"/>
      <c r="E44" s="6" t="s">
        <v>69</v>
      </c>
      <c r="F44" s="6" t="s">
        <v>70</v>
      </c>
      <c r="G44" s="6" t="s">
        <v>71</v>
      </c>
      <c r="H44" s="6" t="s">
        <v>64</v>
      </c>
      <c r="I44" s="6" t="s">
        <v>69</v>
      </c>
      <c r="J44" s="6" t="s">
        <v>70</v>
      </c>
      <c r="K44" s="6" t="s">
        <v>71</v>
      </c>
      <c r="L44" s="6" t="s">
        <v>64</v>
      </c>
      <c r="M44" s="6" t="s">
        <v>69</v>
      </c>
      <c r="N44" s="6" t="s">
        <v>70</v>
      </c>
      <c r="O44" s="6" t="s">
        <v>71</v>
      </c>
      <c r="P44" s="6" t="s">
        <v>64</v>
      </c>
      <c r="Q44" s="93"/>
      <c r="R44" s="93"/>
      <c r="S44" s="93"/>
    </row>
    <row r="45" spans="1:20" ht="20.25" customHeight="1">
      <c r="A45" s="93"/>
      <c r="B45" s="93"/>
      <c r="C45" s="285" t="s">
        <v>72</v>
      </c>
      <c r="D45" s="285"/>
      <c r="E45" s="6">
        <v>1</v>
      </c>
      <c r="F45" s="6">
        <v>4</v>
      </c>
      <c r="G45" s="6">
        <v>59</v>
      </c>
      <c r="H45" s="6">
        <f>SUM(E45:G45)</f>
        <v>64</v>
      </c>
      <c r="I45" s="6">
        <v>2</v>
      </c>
      <c r="J45" s="6">
        <v>3</v>
      </c>
      <c r="K45" s="6">
        <v>4</v>
      </c>
      <c r="L45" s="6">
        <f>SUM(I45:K45)</f>
        <v>9</v>
      </c>
      <c r="M45" s="6">
        <f t="shared" ref="M45:O47" si="3">I45+E45</f>
        <v>3</v>
      </c>
      <c r="N45" s="6">
        <f t="shared" si="3"/>
        <v>7</v>
      </c>
      <c r="O45" s="6">
        <f t="shared" si="3"/>
        <v>63</v>
      </c>
      <c r="P45" s="6">
        <f>SUM(M45:O45)</f>
        <v>73</v>
      </c>
      <c r="Q45" s="93"/>
      <c r="R45" s="93"/>
      <c r="S45" s="93"/>
    </row>
    <row r="46" spans="1:20" ht="20.25" customHeight="1">
      <c r="A46" s="93"/>
      <c r="B46" s="93"/>
      <c r="C46" s="285" t="s">
        <v>73</v>
      </c>
      <c r="D46" s="285"/>
      <c r="E46" s="6">
        <v>0</v>
      </c>
      <c r="F46" s="6">
        <v>0</v>
      </c>
      <c r="G46" s="6">
        <v>12</v>
      </c>
      <c r="H46" s="6">
        <f>SUM(E46:G46)</f>
        <v>12</v>
      </c>
      <c r="I46" s="6">
        <v>0</v>
      </c>
      <c r="J46" s="6">
        <v>0</v>
      </c>
      <c r="K46" s="6">
        <v>2</v>
      </c>
      <c r="L46" s="6">
        <f>SUM(I46:K46)</f>
        <v>2</v>
      </c>
      <c r="M46" s="6">
        <f t="shared" si="3"/>
        <v>0</v>
      </c>
      <c r="N46" s="6">
        <f t="shared" si="3"/>
        <v>0</v>
      </c>
      <c r="O46" s="6">
        <f t="shared" si="3"/>
        <v>14</v>
      </c>
      <c r="P46" s="6">
        <f>SUM(M46:O46)</f>
        <v>14</v>
      </c>
      <c r="Q46" s="93"/>
      <c r="R46" s="93"/>
      <c r="S46" s="93"/>
    </row>
    <row r="47" spans="1:20" ht="20.25" customHeight="1">
      <c r="A47" s="93"/>
      <c r="B47" s="93"/>
      <c r="C47" s="285" t="s">
        <v>74</v>
      </c>
      <c r="D47" s="285"/>
      <c r="E47" s="6">
        <v>0</v>
      </c>
      <c r="F47" s="6">
        <v>0</v>
      </c>
      <c r="G47" s="6">
        <v>3</v>
      </c>
      <c r="H47" s="6">
        <f>SUM(E47:G47)</f>
        <v>3</v>
      </c>
      <c r="I47" s="6">
        <v>0</v>
      </c>
      <c r="J47" s="6">
        <v>0</v>
      </c>
      <c r="K47" s="6">
        <v>1</v>
      </c>
      <c r="L47" s="6">
        <f>SUM(I47:K47)</f>
        <v>1</v>
      </c>
      <c r="M47" s="6">
        <f t="shared" si="3"/>
        <v>0</v>
      </c>
      <c r="N47" s="6">
        <f t="shared" si="3"/>
        <v>0</v>
      </c>
      <c r="O47" s="6">
        <f t="shared" si="3"/>
        <v>4</v>
      </c>
      <c r="P47" s="6">
        <f>SUM(M47:O47)</f>
        <v>4</v>
      </c>
      <c r="Q47" s="93"/>
      <c r="R47" s="93"/>
      <c r="S47" s="93"/>
    </row>
    <row r="48" spans="1:20" ht="20.25" customHeight="1">
      <c r="A48" s="93"/>
      <c r="B48" s="93"/>
      <c r="C48" s="269" t="s">
        <v>64</v>
      </c>
      <c r="D48" s="269"/>
      <c r="E48" s="6">
        <f t="shared" ref="E48:P48" si="4">SUM(E45:E47)</f>
        <v>1</v>
      </c>
      <c r="F48" s="6">
        <f t="shared" si="4"/>
        <v>4</v>
      </c>
      <c r="G48" s="6">
        <f t="shared" si="4"/>
        <v>74</v>
      </c>
      <c r="H48" s="6">
        <f t="shared" si="4"/>
        <v>79</v>
      </c>
      <c r="I48" s="6">
        <f t="shared" si="4"/>
        <v>2</v>
      </c>
      <c r="J48" s="6">
        <f t="shared" si="4"/>
        <v>3</v>
      </c>
      <c r="K48" s="6">
        <f t="shared" si="4"/>
        <v>7</v>
      </c>
      <c r="L48" s="6">
        <f t="shared" si="4"/>
        <v>12</v>
      </c>
      <c r="M48" s="6">
        <f t="shared" si="4"/>
        <v>3</v>
      </c>
      <c r="N48" s="6">
        <f t="shared" si="4"/>
        <v>7</v>
      </c>
      <c r="O48" s="6">
        <f t="shared" si="4"/>
        <v>81</v>
      </c>
      <c r="P48" s="6">
        <f t="shared" si="4"/>
        <v>91</v>
      </c>
      <c r="Q48" s="93"/>
      <c r="R48" s="93"/>
      <c r="S48" s="93"/>
    </row>
  </sheetData>
  <sheetProtection selectLockedCells="1" selectUnlockedCells="1"/>
  <mergeCells count="55">
    <mergeCell ref="C44:D44"/>
    <mergeCell ref="C45:D45"/>
    <mergeCell ref="C46:D46"/>
    <mergeCell ref="C47:D47"/>
    <mergeCell ref="C48:D48"/>
    <mergeCell ref="C43:H43"/>
    <mergeCell ref="I43:L43"/>
    <mergeCell ref="M43:P43"/>
    <mergeCell ref="F38:G38"/>
    <mergeCell ref="H38:I38"/>
    <mergeCell ref="J38:K38"/>
    <mergeCell ref="L38:M38"/>
    <mergeCell ref="F39:G39"/>
    <mergeCell ref="H39:I39"/>
    <mergeCell ref="J39:K39"/>
    <mergeCell ref="L39:M39"/>
    <mergeCell ref="F40:G40"/>
    <mergeCell ref="H40:I40"/>
    <mergeCell ref="J40:K40"/>
    <mergeCell ref="L40:M40"/>
    <mergeCell ref="C42:P42"/>
    <mergeCell ref="F37:G37"/>
    <mergeCell ref="H37:I37"/>
    <mergeCell ref="J37:K37"/>
    <mergeCell ref="L37:M37"/>
    <mergeCell ref="B25:D25"/>
    <mergeCell ref="B26:D26"/>
    <mergeCell ref="I27:K27"/>
    <mergeCell ref="F35:M35"/>
    <mergeCell ref="F36:G36"/>
    <mergeCell ref="H36:I36"/>
    <mergeCell ref="J36:K36"/>
    <mergeCell ref="L36:M36"/>
    <mergeCell ref="P27:T27"/>
    <mergeCell ref="P28:S28"/>
    <mergeCell ref="F34:M34"/>
    <mergeCell ref="K4:M5"/>
    <mergeCell ref="N4:Q5"/>
    <mergeCell ref="R4:R6"/>
    <mergeCell ref="S4:S6"/>
    <mergeCell ref="T4:T6"/>
    <mergeCell ref="E5:E6"/>
    <mergeCell ref="F5:F6"/>
    <mergeCell ref="G5:G6"/>
    <mergeCell ref="H5:H6"/>
    <mergeCell ref="A1:S1"/>
    <mergeCell ref="A2:S2"/>
    <mergeCell ref="A3:S3"/>
    <mergeCell ref="A4:A6"/>
    <mergeCell ref="B4:B6"/>
    <mergeCell ref="C4:C6"/>
    <mergeCell ref="D4:D6"/>
    <mergeCell ref="E4:H4"/>
    <mergeCell ref="I4:I6"/>
    <mergeCell ref="J4:J6"/>
  </mergeCells>
  <pageMargins left="0.69027777777777777" right="0.77013888888888893" top="0.40972222222222221" bottom="0.44999999999999996" header="0.51180555555555551" footer="0.22013888888888888"/>
  <pageSetup paperSize="9" scale="57" firstPageNumber="0" orientation="landscape" horizontalDpi="300" verticalDpi="300" r:id="rId1"/>
  <headerFooter alignWithMargins="0">
    <oddFooter>&amp;L&amp;"Arial,Regular"                  &amp;F&amp;A</oddFooter>
  </headerFooter>
  <rowBreaks count="1" manualBreakCount="1">
    <brk id="1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IV46"/>
  <sheetViews>
    <sheetView tabSelected="1" view="pageBreakPreview" zoomScale="70" zoomScaleSheetLayoutView="70" workbookViewId="0">
      <pane ySplit="6" topLeftCell="A22" activePane="bottomLeft" state="frozen"/>
      <selection pane="bottomLeft" activeCell="I29" sqref="I29"/>
    </sheetView>
  </sheetViews>
  <sheetFormatPr defaultColWidth="18.5703125" defaultRowHeight="19.5"/>
  <cols>
    <col min="1" max="1" width="12.140625" style="172" customWidth="1"/>
    <col min="2" max="2" width="6" style="172" customWidth="1"/>
    <col min="3" max="3" width="18.28515625" style="172" customWidth="1"/>
    <col min="4" max="4" width="13.42578125" style="172" customWidth="1"/>
    <col min="5" max="6" width="11.28515625" style="172" customWidth="1"/>
    <col min="7" max="8" width="10.85546875" style="172" customWidth="1"/>
    <col min="9" max="9" width="10.42578125" style="172" customWidth="1"/>
    <col min="10" max="10" width="8.42578125" style="172" customWidth="1"/>
    <col min="11" max="11" width="10" style="172" customWidth="1"/>
    <col min="12" max="12" width="12" style="172" customWidth="1"/>
    <col min="13" max="13" width="11" style="172" customWidth="1"/>
    <col min="14" max="14" width="10.42578125" style="172" customWidth="1"/>
    <col min="15" max="15" width="8" style="172" customWidth="1"/>
    <col min="16" max="16" width="8.7109375" style="172" customWidth="1"/>
    <col min="17" max="17" width="9.42578125" style="172" customWidth="1"/>
    <col min="18" max="18" width="9" style="172" customWidth="1"/>
    <col min="19" max="19" width="10" style="172" customWidth="1"/>
    <col min="20" max="20" width="26.140625" style="172" customWidth="1"/>
    <col min="21" max="251" width="4.5703125" style="172" customWidth="1"/>
    <col min="252" max="253" width="0" style="172" hidden="1" customWidth="1"/>
    <col min="254" max="254" width="0" style="195" hidden="1" customWidth="1"/>
    <col min="255" max="761" width="18.5703125" style="195"/>
    <col min="762" max="762" width="18.7109375" style="195" customWidth="1"/>
    <col min="763" max="16384" width="18.5703125" style="195"/>
  </cols>
  <sheetData>
    <row r="1" spans="1:256" s="172" customFormat="1" ht="21.75" customHeight="1">
      <c r="A1" s="310" t="s">
        <v>174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  <c r="L1" s="310"/>
      <c r="M1" s="310"/>
      <c r="N1" s="310"/>
      <c r="O1" s="310"/>
      <c r="P1" s="310"/>
      <c r="Q1" s="310"/>
      <c r="R1" s="310"/>
      <c r="S1" s="310"/>
    </row>
    <row r="2" spans="1:256" s="172" customFormat="1" ht="21.75" customHeight="1">
      <c r="A2" s="310" t="s">
        <v>175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</row>
    <row r="3" spans="1:256" s="172" customFormat="1" ht="21.75" customHeight="1">
      <c r="A3" s="311" t="s">
        <v>236</v>
      </c>
      <c r="B3" s="310"/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0"/>
      <c r="S3" s="310"/>
    </row>
    <row r="4" spans="1:256" s="172" customFormat="1" ht="25.5" customHeight="1">
      <c r="A4" s="296" t="s">
        <v>176</v>
      </c>
      <c r="B4" s="312" t="s">
        <v>177</v>
      </c>
      <c r="C4" s="296" t="s">
        <v>178</v>
      </c>
      <c r="D4" s="296" t="s">
        <v>179</v>
      </c>
      <c r="E4" s="315" t="s">
        <v>220</v>
      </c>
      <c r="F4" s="316"/>
      <c r="G4" s="316"/>
      <c r="H4" s="316"/>
      <c r="I4" s="317"/>
      <c r="J4" s="297" t="s">
        <v>184</v>
      </c>
      <c r="K4" s="296" t="s">
        <v>226</v>
      </c>
      <c r="L4" s="296" t="s">
        <v>221</v>
      </c>
      <c r="M4" s="296"/>
      <c r="N4" s="296"/>
      <c r="O4" s="298" t="s">
        <v>187</v>
      </c>
      <c r="P4" s="299"/>
      <c r="Q4" s="299"/>
      <c r="R4" s="300"/>
      <c r="S4" s="314" t="s">
        <v>190</v>
      </c>
      <c r="T4" s="292" t="s">
        <v>188</v>
      </c>
    </row>
    <row r="5" spans="1:256" s="172" customFormat="1">
      <c r="A5" s="296"/>
      <c r="B5" s="313"/>
      <c r="C5" s="296"/>
      <c r="D5" s="296"/>
      <c r="E5" s="296" t="s">
        <v>180</v>
      </c>
      <c r="F5" s="290" t="s">
        <v>181</v>
      </c>
      <c r="G5" s="320" t="s">
        <v>182</v>
      </c>
      <c r="H5" s="318" t="s">
        <v>183</v>
      </c>
      <c r="I5" s="296" t="s">
        <v>189</v>
      </c>
      <c r="J5" s="296"/>
      <c r="K5" s="296"/>
      <c r="L5" s="296"/>
      <c r="M5" s="296"/>
      <c r="N5" s="296"/>
      <c r="O5" s="301"/>
      <c r="P5" s="302"/>
      <c r="Q5" s="302"/>
      <c r="R5" s="303"/>
      <c r="S5" s="314"/>
      <c r="T5" s="293"/>
    </row>
    <row r="6" spans="1:256" s="172" customFormat="1" ht="78">
      <c r="A6" s="296"/>
      <c r="B6" s="313"/>
      <c r="C6" s="296"/>
      <c r="D6" s="296"/>
      <c r="E6" s="296"/>
      <c r="F6" s="291"/>
      <c r="G6" s="321"/>
      <c r="H6" s="319"/>
      <c r="I6" s="296"/>
      <c r="J6" s="296"/>
      <c r="K6" s="296"/>
      <c r="L6" s="232" t="s">
        <v>227</v>
      </c>
      <c r="M6" s="231" t="s">
        <v>185</v>
      </c>
      <c r="N6" s="229" t="s">
        <v>186</v>
      </c>
      <c r="O6" s="229">
        <v>2017</v>
      </c>
      <c r="P6" s="229">
        <v>2018</v>
      </c>
      <c r="Q6" s="229">
        <v>2019</v>
      </c>
      <c r="R6" s="229">
        <v>2020</v>
      </c>
      <c r="S6" s="314"/>
      <c r="T6" s="294"/>
    </row>
    <row r="7" spans="1:256" s="172" customFormat="1">
      <c r="A7" s="173"/>
      <c r="B7" s="174">
        <v>1</v>
      </c>
      <c r="C7" s="174">
        <v>2</v>
      </c>
      <c r="D7" s="174">
        <v>3</v>
      </c>
      <c r="E7" s="174">
        <v>4</v>
      </c>
      <c r="F7" s="174">
        <v>5</v>
      </c>
      <c r="G7" s="236">
        <v>6</v>
      </c>
      <c r="H7" s="174">
        <v>7</v>
      </c>
      <c r="I7" s="174">
        <v>8</v>
      </c>
      <c r="J7" s="174">
        <v>9</v>
      </c>
      <c r="K7" s="174">
        <v>10</v>
      </c>
      <c r="L7" s="174">
        <v>11</v>
      </c>
      <c r="M7" s="174">
        <v>12</v>
      </c>
      <c r="N7" s="174">
        <v>13</v>
      </c>
      <c r="O7" s="174">
        <v>14</v>
      </c>
      <c r="P7" s="174">
        <v>15</v>
      </c>
      <c r="Q7" s="174">
        <v>16</v>
      </c>
      <c r="R7" s="174">
        <v>17</v>
      </c>
      <c r="S7" s="174">
        <v>18</v>
      </c>
      <c r="T7" s="174">
        <v>19</v>
      </c>
    </row>
    <row r="8" spans="1:256" s="172" customFormat="1">
      <c r="A8" s="176"/>
      <c r="B8" s="177"/>
      <c r="C8" s="304" t="s">
        <v>191</v>
      </c>
      <c r="D8" s="305"/>
      <c r="E8" s="230"/>
      <c r="F8" s="230"/>
      <c r="G8" s="178"/>
      <c r="H8" s="178"/>
      <c r="I8" s="178"/>
      <c r="J8" s="230"/>
      <c r="K8" s="230"/>
      <c r="L8" s="230"/>
      <c r="M8" s="230"/>
      <c r="N8" s="230"/>
      <c r="O8" s="230"/>
      <c r="P8" s="230"/>
      <c r="Q8" s="230" t="s">
        <v>22</v>
      </c>
      <c r="R8" s="230" t="s">
        <v>22</v>
      </c>
      <c r="S8" s="179"/>
      <c r="T8" s="179"/>
    </row>
    <row r="9" spans="1:256" s="172" customFormat="1">
      <c r="A9" s="176"/>
      <c r="B9" s="180" t="s">
        <v>192</v>
      </c>
      <c r="C9" s="181" t="s">
        <v>193</v>
      </c>
      <c r="D9" s="181"/>
      <c r="E9" s="182"/>
      <c r="F9" s="182"/>
      <c r="G9" s="182"/>
      <c r="H9" s="182"/>
      <c r="I9" s="183"/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</row>
    <row r="10" spans="1:256" s="172" customFormat="1">
      <c r="A10" s="183">
        <v>2.54</v>
      </c>
      <c r="B10" s="184">
        <v>1</v>
      </c>
      <c r="C10" s="180" t="s">
        <v>194</v>
      </c>
      <c r="D10" s="184" t="s">
        <v>195</v>
      </c>
      <c r="E10" s="183">
        <v>69.319999999999993</v>
      </c>
      <c r="F10" s="183">
        <v>294.44</v>
      </c>
      <c r="G10" s="183">
        <v>293.08</v>
      </c>
      <c r="H10" s="183">
        <v>55.78</v>
      </c>
      <c r="I10" s="183">
        <f>H10/E10*100</f>
        <v>80.467397576457017</v>
      </c>
      <c r="J10" s="184">
        <v>0</v>
      </c>
      <c r="K10" s="184">
        <v>388</v>
      </c>
      <c r="L10" s="184">
        <v>458</v>
      </c>
      <c r="M10" s="183">
        <v>68.739999999999995</v>
      </c>
      <c r="N10" s="179">
        <f>SUM(M10*100/E10)</f>
        <v>99.163300634737439</v>
      </c>
      <c r="O10" s="186">
        <v>22.65</v>
      </c>
      <c r="P10" s="186">
        <v>9.42</v>
      </c>
      <c r="Q10" s="186">
        <v>69.319999999999993</v>
      </c>
      <c r="R10" s="186">
        <v>61.81</v>
      </c>
      <c r="S10" s="185">
        <f>AVERAGE(+M10+O10+P10+Q10+R10)/5</f>
        <v>46.387999999999998</v>
      </c>
      <c r="T10" s="185" t="s">
        <v>161</v>
      </c>
    </row>
    <row r="11" spans="1:256" s="188" customFormat="1">
      <c r="A11" s="186">
        <v>67.2</v>
      </c>
      <c r="B11" s="187">
        <v>2</v>
      </c>
      <c r="C11" s="180" t="s">
        <v>198</v>
      </c>
      <c r="D11" s="184" t="s">
        <v>199</v>
      </c>
      <c r="E11" s="186">
        <v>93.4</v>
      </c>
      <c r="F11" s="186">
        <v>520.5</v>
      </c>
      <c r="G11" s="183">
        <v>520.26</v>
      </c>
      <c r="H11" s="183">
        <v>86.43</v>
      </c>
      <c r="I11" s="183">
        <f>H11/E11*100</f>
        <v>92.537473233404711</v>
      </c>
      <c r="J11" s="187">
        <v>0</v>
      </c>
      <c r="K11" s="184">
        <v>875</v>
      </c>
      <c r="L11" s="184">
        <v>713</v>
      </c>
      <c r="M11" s="183">
        <v>92.82</v>
      </c>
      <c r="N11" s="179">
        <f>SUM(M11*100/E11)</f>
        <v>99.379014989293353</v>
      </c>
      <c r="O11" s="186">
        <v>9</v>
      </c>
      <c r="P11" s="186">
        <v>0</v>
      </c>
      <c r="Q11" s="186">
        <v>93.4</v>
      </c>
      <c r="R11" s="186">
        <v>76.47</v>
      </c>
      <c r="S11" s="185">
        <f>AVERAGE(+M11+O11+P11+Q11+R11)/5</f>
        <v>54.338000000000001</v>
      </c>
      <c r="T11" s="234" t="s">
        <v>161</v>
      </c>
    </row>
    <row r="12" spans="1:256" s="188" customFormat="1">
      <c r="A12" s="186">
        <v>7.38</v>
      </c>
      <c r="B12" s="187">
        <v>3</v>
      </c>
      <c r="C12" s="180" t="s">
        <v>196</v>
      </c>
      <c r="D12" s="184" t="s">
        <v>197</v>
      </c>
      <c r="E12" s="186">
        <v>59.97</v>
      </c>
      <c r="F12" s="186">
        <v>558.5</v>
      </c>
      <c r="G12" s="183">
        <v>557.85</v>
      </c>
      <c r="H12" s="183">
        <v>52.65</v>
      </c>
      <c r="I12" s="183">
        <f t="shared" ref="I12" si="0">H12/E12*100</f>
        <v>87.793896948474242</v>
      </c>
      <c r="J12" s="187">
        <v>0</v>
      </c>
      <c r="K12" s="184">
        <v>1029</v>
      </c>
      <c r="L12" s="184">
        <v>1075</v>
      </c>
      <c r="M12" s="183">
        <v>57.07</v>
      </c>
      <c r="N12" s="179">
        <f t="shared" ref="N12" si="1">SUM(M12*100/E12)</f>
        <v>95.164248791062207</v>
      </c>
      <c r="O12" s="186">
        <v>18.95</v>
      </c>
      <c r="P12" s="186">
        <v>4.84</v>
      </c>
      <c r="Q12" s="186">
        <v>59.97</v>
      </c>
      <c r="R12" s="186">
        <v>49.58</v>
      </c>
      <c r="S12" s="185">
        <f>AVERAGE(+M12+O12+P12+Q12+R12)/5</f>
        <v>38.081999999999994</v>
      </c>
      <c r="T12" s="234" t="s">
        <v>161</v>
      </c>
    </row>
    <row r="13" spans="1:256" s="190" customFormat="1">
      <c r="A13" s="183">
        <f>SUM(A10:A12)</f>
        <v>77.12</v>
      </c>
      <c r="B13" s="184"/>
      <c r="C13" s="306" t="s">
        <v>200</v>
      </c>
      <c r="D13" s="308"/>
      <c r="E13" s="183">
        <f>SUM(E10:E12)</f>
        <v>222.69</v>
      </c>
      <c r="F13" s="183"/>
      <c r="G13" s="183"/>
      <c r="H13" s="183">
        <f>SUM(H10:H12)</f>
        <v>194.86</v>
      </c>
      <c r="I13" s="183">
        <f>(H13/E13)*100</f>
        <v>87.502806592123576</v>
      </c>
      <c r="J13" s="189">
        <v>0</v>
      </c>
      <c r="K13" s="189">
        <v>0</v>
      </c>
      <c r="L13" s="189">
        <v>0</v>
      </c>
      <c r="M13" s="183">
        <f>SUM(M10:M12)</f>
        <v>218.63</v>
      </c>
      <c r="N13" s="179">
        <f>M13/E13*100</f>
        <v>98.176837756522517</v>
      </c>
      <c r="O13" s="183">
        <f>SUM(O10:O12)</f>
        <v>50.599999999999994</v>
      </c>
      <c r="P13" s="183">
        <f>SUM(P10:P12)</f>
        <v>14.26</v>
      </c>
      <c r="Q13" s="183">
        <f>SUM(Q10:Q12)</f>
        <v>222.69</v>
      </c>
      <c r="R13" s="183">
        <f>SUM(R10:R12)</f>
        <v>187.86</v>
      </c>
      <c r="S13" s="185">
        <f>AVERAGE(+M13+O13+P13+Q13+R13)/5</f>
        <v>138.80799999999999</v>
      </c>
      <c r="T13" s="185"/>
      <c r="IR13" s="191"/>
      <c r="IS13" s="191"/>
      <c r="IT13" s="191"/>
      <c r="IU13" s="191"/>
      <c r="IV13" s="191"/>
    </row>
    <row r="14" spans="1:256" s="172" customFormat="1">
      <c r="A14" s="192"/>
      <c r="B14" s="180" t="s">
        <v>201</v>
      </c>
      <c r="C14" s="181" t="s">
        <v>202</v>
      </c>
      <c r="D14" s="181"/>
      <c r="E14" s="184" t="s">
        <v>22</v>
      </c>
      <c r="F14" s="184"/>
      <c r="G14" s="184"/>
      <c r="H14" s="183"/>
      <c r="I14" s="183"/>
      <c r="J14" s="184"/>
      <c r="K14" s="184"/>
      <c r="L14" s="184"/>
      <c r="M14" s="183"/>
      <c r="N14" s="179"/>
      <c r="O14" s="184"/>
      <c r="P14" s="184"/>
      <c r="Q14" s="184"/>
      <c r="R14" s="184"/>
      <c r="S14" s="185">
        <f t="shared" ref="S14:S20" si="2">AVERAGE(+M14+O14+P14+Q14+R14)/5</f>
        <v>0</v>
      </c>
      <c r="T14" s="185"/>
    </row>
    <row r="15" spans="1:256" s="193" customFormat="1">
      <c r="A15" s="184">
        <v>2.33</v>
      </c>
      <c r="B15" s="187">
        <v>1</v>
      </c>
      <c r="C15" s="180" t="s">
        <v>204</v>
      </c>
      <c r="D15" s="184" t="s">
        <v>205</v>
      </c>
      <c r="E15" s="183">
        <v>33.93</v>
      </c>
      <c r="F15" s="183">
        <v>404.9</v>
      </c>
      <c r="G15" s="183">
        <v>404.65</v>
      </c>
      <c r="H15" s="183">
        <v>32.79</v>
      </c>
      <c r="I15" s="183">
        <f>H15/E15*100</f>
        <v>96.640141467727673</v>
      </c>
      <c r="J15" s="184">
        <v>0</v>
      </c>
      <c r="K15" s="184">
        <v>780</v>
      </c>
      <c r="L15" s="184">
        <v>635</v>
      </c>
      <c r="M15" s="183">
        <v>32.79</v>
      </c>
      <c r="N15" s="179">
        <f t="shared" ref="N15:N22" si="3">SUM(M15*100/E15)</f>
        <v>96.640141467727673</v>
      </c>
      <c r="O15" s="186">
        <v>17.48</v>
      </c>
      <c r="P15" s="186">
        <v>5.69</v>
      </c>
      <c r="Q15" s="186">
        <v>33.93</v>
      </c>
      <c r="R15" s="186">
        <v>31.58</v>
      </c>
      <c r="S15" s="185">
        <f t="shared" si="2"/>
        <v>24.293999999999997</v>
      </c>
      <c r="T15" s="234" t="s">
        <v>161</v>
      </c>
    </row>
    <row r="16" spans="1:256" s="193" customFormat="1">
      <c r="A16" s="184">
        <v>2.08</v>
      </c>
      <c r="B16" s="187">
        <v>2</v>
      </c>
      <c r="C16" s="180" t="s">
        <v>206</v>
      </c>
      <c r="D16" s="184" t="s">
        <v>205</v>
      </c>
      <c r="E16" s="183">
        <v>15.04</v>
      </c>
      <c r="F16" s="183">
        <v>324.5</v>
      </c>
      <c r="G16" s="183">
        <v>324.25</v>
      </c>
      <c r="H16" s="183">
        <v>13.9</v>
      </c>
      <c r="I16" s="183">
        <f>H16/E16*100</f>
        <v>92.420212765957459</v>
      </c>
      <c r="J16" s="184">
        <v>0</v>
      </c>
      <c r="K16" s="184">
        <v>781</v>
      </c>
      <c r="L16" s="184">
        <v>650</v>
      </c>
      <c r="M16" s="183">
        <v>14.58</v>
      </c>
      <c r="N16" s="179">
        <f t="shared" si="3"/>
        <v>96.941489361702139</v>
      </c>
      <c r="O16" s="186">
        <v>2.59</v>
      </c>
      <c r="P16" s="186">
        <v>0</v>
      </c>
      <c r="Q16" s="186">
        <v>15.04</v>
      </c>
      <c r="R16" s="186">
        <v>13.68</v>
      </c>
      <c r="S16" s="185">
        <f t="shared" si="2"/>
        <v>9.1780000000000008</v>
      </c>
      <c r="T16" s="234" t="s">
        <v>161</v>
      </c>
    </row>
    <row r="17" spans="1:20" s="193" customFormat="1">
      <c r="A17" s="286">
        <v>7.46</v>
      </c>
      <c r="B17" s="288">
        <v>3</v>
      </c>
      <c r="C17" s="180" t="s">
        <v>207</v>
      </c>
      <c r="D17" s="184" t="s">
        <v>197</v>
      </c>
      <c r="E17" s="183">
        <v>15.12</v>
      </c>
      <c r="F17" s="183">
        <v>545.25</v>
      </c>
      <c r="G17" s="183">
        <v>545.25</v>
      </c>
      <c r="H17" s="183">
        <v>15.12</v>
      </c>
      <c r="I17" s="183">
        <f>H17/E17*100</f>
        <v>100</v>
      </c>
      <c r="J17" s="286">
        <v>0</v>
      </c>
      <c r="K17" s="286">
        <v>1071</v>
      </c>
      <c r="L17" s="286">
        <v>1105</v>
      </c>
      <c r="M17" s="186">
        <v>15.12</v>
      </c>
      <c r="N17" s="179">
        <f t="shared" si="3"/>
        <v>100</v>
      </c>
      <c r="O17" s="186">
        <v>2.69</v>
      </c>
      <c r="P17" s="186">
        <v>0</v>
      </c>
      <c r="Q17" s="186">
        <v>15.12</v>
      </c>
      <c r="R17" s="186">
        <v>15.12</v>
      </c>
      <c r="S17" s="185">
        <f t="shared" si="2"/>
        <v>9.61</v>
      </c>
      <c r="T17" s="234" t="s">
        <v>161</v>
      </c>
    </row>
    <row r="18" spans="1:20" s="193" customFormat="1">
      <c r="A18" s="287"/>
      <c r="B18" s="289"/>
      <c r="C18" s="180" t="s">
        <v>208</v>
      </c>
      <c r="D18" s="184" t="s">
        <v>197</v>
      </c>
      <c r="E18" s="183">
        <v>5.58</v>
      </c>
      <c r="F18" s="183">
        <v>546.15</v>
      </c>
      <c r="G18" s="183">
        <v>546</v>
      </c>
      <c r="H18" s="183">
        <v>3.87</v>
      </c>
      <c r="I18" s="183">
        <f>H18/E18*100</f>
        <v>69.354838709677423</v>
      </c>
      <c r="J18" s="287"/>
      <c r="K18" s="287"/>
      <c r="L18" s="287"/>
      <c r="M18" s="183">
        <v>3.34</v>
      </c>
      <c r="N18" s="179">
        <f t="shared" si="3"/>
        <v>59.856630824372758</v>
      </c>
      <c r="O18" s="186">
        <v>0</v>
      </c>
      <c r="P18" s="186">
        <v>0</v>
      </c>
      <c r="Q18" s="186">
        <v>2.3199999999999998</v>
      </c>
      <c r="R18" s="186">
        <v>1.54</v>
      </c>
      <c r="S18" s="185">
        <f t="shared" si="2"/>
        <v>1.44</v>
      </c>
      <c r="T18" s="185" t="s">
        <v>161</v>
      </c>
    </row>
    <row r="19" spans="1:20" s="193" customFormat="1">
      <c r="A19" s="184">
        <v>1.63</v>
      </c>
      <c r="B19" s="187">
        <v>4</v>
      </c>
      <c r="C19" s="180" t="s">
        <v>203</v>
      </c>
      <c r="D19" s="184" t="s">
        <v>195</v>
      </c>
      <c r="E19" s="183">
        <v>7.51</v>
      </c>
      <c r="F19" s="183">
        <v>403.2</v>
      </c>
      <c r="G19" s="183">
        <v>403.15</v>
      </c>
      <c r="H19" s="183">
        <v>7.44</v>
      </c>
      <c r="I19" s="183">
        <f t="shared" ref="I19:I25" si="4">H19/E19*100</f>
        <v>99.067909454061265</v>
      </c>
      <c r="J19" s="184">
        <v>0</v>
      </c>
      <c r="K19" s="184">
        <v>621</v>
      </c>
      <c r="L19" s="184">
        <v>847</v>
      </c>
      <c r="M19" s="183">
        <v>7.46</v>
      </c>
      <c r="N19" s="179">
        <f t="shared" si="3"/>
        <v>99.334221038615183</v>
      </c>
      <c r="O19" s="186">
        <v>6.98</v>
      </c>
      <c r="P19" s="186">
        <v>1.86</v>
      </c>
      <c r="Q19" s="186">
        <v>7.51</v>
      </c>
      <c r="R19" s="186">
        <v>7.28</v>
      </c>
      <c r="S19" s="185">
        <f t="shared" ref="S19" si="5">AVERAGE(+M19+O19+P19+Q19+R19)/5</f>
        <v>6.2180000000000009</v>
      </c>
      <c r="T19" s="185" t="s">
        <v>161</v>
      </c>
    </row>
    <row r="20" spans="1:20" s="193" customFormat="1">
      <c r="A20" s="184">
        <v>5.65</v>
      </c>
      <c r="B20" s="187">
        <v>5</v>
      </c>
      <c r="C20" s="180" t="s">
        <v>209</v>
      </c>
      <c r="D20" s="184" t="s">
        <v>205</v>
      </c>
      <c r="E20" s="183">
        <v>36.83</v>
      </c>
      <c r="F20" s="183">
        <v>374.6</v>
      </c>
      <c r="G20" s="183">
        <v>373.9</v>
      </c>
      <c r="H20" s="183">
        <v>33.68</v>
      </c>
      <c r="I20" s="183">
        <f t="shared" si="4"/>
        <v>91.447189790931304</v>
      </c>
      <c r="J20" s="189">
        <v>0</v>
      </c>
      <c r="K20" s="184">
        <v>952</v>
      </c>
      <c r="L20" s="184">
        <v>913</v>
      </c>
      <c r="M20" s="183">
        <v>35.700000000000003</v>
      </c>
      <c r="N20" s="179">
        <f t="shared" si="3"/>
        <v>96.931849036111885</v>
      </c>
      <c r="O20" s="186">
        <v>6.27</v>
      </c>
      <c r="P20" s="186">
        <v>8</v>
      </c>
      <c r="Q20" s="186">
        <v>36.83</v>
      </c>
      <c r="R20" s="186">
        <v>34.57</v>
      </c>
      <c r="S20" s="185">
        <f t="shared" si="2"/>
        <v>24.274000000000001</v>
      </c>
      <c r="T20" s="234" t="s">
        <v>161</v>
      </c>
    </row>
    <row r="21" spans="1:20" s="193" customFormat="1">
      <c r="A21" s="184">
        <v>0.57999999999999996</v>
      </c>
      <c r="B21" s="187">
        <v>6</v>
      </c>
      <c r="C21" s="180" t="s">
        <v>210</v>
      </c>
      <c r="D21" s="184" t="s">
        <v>205</v>
      </c>
      <c r="E21" s="183">
        <v>7.89</v>
      </c>
      <c r="F21" s="183">
        <v>408.75</v>
      </c>
      <c r="G21" s="183">
        <v>408.45</v>
      </c>
      <c r="H21" s="183">
        <v>7.44</v>
      </c>
      <c r="I21" s="183">
        <f t="shared" si="4"/>
        <v>94.296577946768068</v>
      </c>
      <c r="J21" s="189">
        <v>0</v>
      </c>
      <c r="K21" s="184">
        <v>952</v>
      </c>
      <c r="L21" s="184">
        <v>867</v>
      </c>
      <c r="M21" s="183">
        <v>7.66</v>
      </c>
      <c r="N21" s="179">
        <f t="shared" si="3"/>
        <v>97.084917617237011</v>
      </c>
      <c r="O21" s="186">
        <v>2.0099999999999998</v>
      </c>
      <c r="P21" s="186">
        <v>0.75</v>
      </c>
      <c r="Q21" s="186">
        <v>7.89</v>
      </c>
      <c r="R21" s="186">
        <v>7.13</v>
      </c>
      <c r="S21" s="179">
        <f t="shared" ref="S21:S22" si="6">AVERAGE(+M21+O21+P21+Q21+R21)/5</f>
        <v>5.0879999999999992</v>
      </c>
      <c r="T21" s="185" t="s">
        <v>161</v>
      </c>
    </row>
    <row r="22" spans="1:20" s="193" customFormat="1">
      <c r="A22" s="184">
        <v>1.02</v>
      </c>
      <c r="B22" s="187">
        <v>7</v>
      </c>
      <c r="C22" s="262" t="s">
        <v>211</v>
      </c>
      <c r="D22" s="184" t="s">
        <v>197</v>
      </c>
      <c r="E22" s="183">
        <v>19.79</v>
      </c>
      <c r="F22" s="183">
        <v>370.5</v>
      </c>
      <c r="G22" s="183">
        <v>370.25</v>
      </c>
      <c r="H22" s="183">
        <v>18.89</v>
      </c>
      <c r="I22" s="183">
        <f t="shared" si="4"/>
        <v>95.452248610409313</v>
      </c>
      <c r="J22" s="189">
        <v>0</v>
      </c>
      <c r="K22" s="184">
        <v>1027</v>
      </c>
      <c r="L22" s="184">
        <v>993</v>
      </c>
      <c r="M22" s="183">
        <v>19.07</v>
      </c>
      <c r="N22" s="179">
        <f t="shared" si="3"/>
        <v>96.361798888327442</v>
      </c>
      <c r="O22" s="186">
        <v>6.45</v>
      </c>
      <c r="P22" s="186">
        <v>7.19</v>
      </c>
      <c r="Q22" s="186">
        <v>19.79</v>
      </c>
      <c r="R22" s="186">
        <v>18.59</v>
      </c>
      <c r="S22" s="179">
        <f t="shared" si="6"/>
        <v>14.218</v>
      </c>
      <c r="T22" s="185" t="s">
        <v>161</v>
      </c>
    </row>
    <row r="23" spans="1:20" s="193" customFormat="1">
      <c r="A23" s="183">
        <f>SUM(A15:A22)</f>
        <v>20.749999999999996</v>
      </c>
      <c r="B23" s="306" t="s">
        <v>212</v>
      </c>
      <c r="C23" s="307"/>
      <c r="D23" s="308"/>
      <c r="E23" s="183">
        <f>SUM(E15:E22)</f>
        <v>141.69</v>
      </c>
      <c r="F23" s="183"/>
      <c r="G23" s="183"/>
      <c r="H23" s="183">
        <f>SUM(H15:H22)</f>
        <v>133.13</v>
      </c>
      <c r="I23" s="183">
        <f t="shared" si="4"/>
        <v>93.958642106006067</v>
      </c>
      <c r="J23" s="183"/>
      <c r="K23" s="183"/>
      <c r="L23" s="183"/>
      <c r="M23" s="183">
        <f>SUM(M15:M22)</f>
        <v>135.72</v>
      </c>
      <c r="N23" s="179">
        <f>M23/E23*100</f>
        <v>95.786576328604696</v>
      </c>
      <c r="O23" s="183">
        <f>SUM(O15:O22)</f>
        <v>44.470000000000006</v>
      </c>
      <c r="P23" s="183">
        <f>SUM(P15:P22)</f>
        <v>23.490000000000002</v>
      </c>
      <c r="Q23" s="183">
        <f>SUM(Q15:Q22)</f>
        <v>138.43</v>
      </c>
      <c r="R23" s="183">
        <f>SUM(R15:R22)</f>
        <v>129.48999999999998</v>
      </c>
      <c r="S23" s="183">
        <f>SUM(S15:S22)</f>
        <v>94.32</v>
      </c>
      <c r="T23" s="185"/>
    </row>
    <row r="24" spans="1:20" s="172" customFormat="1">
      <c r="A24" s="183">
        <f>'M I P 2_2 (2)'!A46</f>
        <v>13.609999999999998</v>
      </c>
      <c r="B24" s="295" t="s">
        <v>230</v>
      </c>
      <c r="C24" s="295"/>
      <c r="D24" s="295"/>
      <c r="E24" s="183">
        <f>'M I P 2_2 (2)'!E46</f>
        <v>99.309999999999988</v>
      </c>
      <c r="F24" s="183"/>
      <c r="G24" s="183"/>
      <c r="H24" s="183">
        <f>'M I P 2_2 (2)'!H46</f>
        <v>75.588000000000008</v>
      </c>
      <c r="I24" s="183">
        <f t="shared" si="4"/>
        <v>76.113180948544979</v>
      </c>
      <c r="J24" s="189"/>
      <c r="K24" s="189"/>
      <c r="L24" s="189"/>
      <c r="M24" s="183">
        <f>'M I P 2_2 (2)'!M46</f>
        <v>78.210000000000008</v>
      </c>
      <c r="N24" s="179">
        <f>M24/E24*100</f>
        <v>78.753398449300192</v>
      </c>
      <c r="O24" s="183">
        <f>'M I P 2_2 (2)'!O46</f>
        <v>26.799999999999997</v>
      </c>
      <c r="P24" s="183">
        <f>'M I P 2_2 (2)'!P46</f>
        <v>14.940000000000001</v>
      </c>
      <c r="Q24" s="183">
        <f>'M I P 2_2 (2)'!Q46</f>
        <v>83.71999999999997</v>
      </c>
      <c r="R24" s="183">
        <f>'M I P 2_2 (2)'!R46</f>
        <v>70.12</v>
      </c>
      <c r="S24" s="179">
        <f t="shared" ref="S24" si="7">AVERAGE(+M24+O24+P24+Q24+R24)/5</f>
        <v>54.757999999999996</v>
      </c>
      <c r="T24" s="185"/>
    </row>
    <row r="25" spans="1:20" s="172" customFormat="1">
      <c r="A25" s="183"/>
      <c r="B25" s="306" t="s">
        <v>231</v>
      </c>
      <c r="C25" s="307"/>
      <c r="D25" s="308"/>
      <c r="E25" s="183">
        <f>KTW!H12</f>
        <v>4.3000000000000007</v>
      </c>
      <c r="F25" s="183"/>
      <c r="G25" s="183"/>
      <c r="H25" s="183">
        <f>KTW!K12</f>
        <v>2.2999999999999998</v>
      </c>
      <c r="I25" s="183">
        <f t="shared" si="4"/>
        <v>53.488372093023237</v>
      </c>
      <c r="J25" s="189"/>
      <c r="K25" s="189"/>
      <c r="L25" s="189"/>
      <c r="M25" s="183"/>
      <c r="N25" s="179"/>
      <c r="O25" s="183"/>
      <c r="P25" s="183"/>
      <c r="Q25" s="183"/>
      <c r="R25" s="183"/>
      <c r="S25" s="179"/>
      <c r="T25" s="185"/>
    </row>
    <row r="26" spans="1:20" s="172" customFormat="1">
      <c r="A26" s="183"/>
      <c r="B26" s="295" t="s">
        <v>233</v>
      </c>
      <c r="C26" s="295"/>
      <c r="D26" s="295"/>
      <c r="E26" s="183">
        <f>SUM(E24:E25)</f>
        <v>103.60999999999999</v>
      </c>
      <c r="F26" s="183"/>
      <c r="G26" s="183"/>
      <c r="H26" s="183">
        <f>SUM(H24:H25)</f>
        <v>77.888000000000005</v>
      </c>
      <c r="I26" s="183">
        <f>(H26/E26)*100</f>
        <v>75.174210983495811</v>
      </c>
      <c r="J26" s="189"/>
      <c r="K26" s="189"/>
      <c r="L26" s="189"/>
      <c r="M26" s="183"/>
      <c r="N26" s="179"/>
      <c r="O26" s="183"/>
      <c r="P26" s="183"/>
      <c r="Q26" s="183"/>
      <c r="R26" s="183"/>
      <c r="S26" s="179"/>
      <c r="T26" s="185"/>
    </row>
    <row r="27" spans="1:20" s="172" customFormat="1">
      <c r="A27" s="183">
        <f>+A13+A23+A24</f>
        <v>111.48</v>
      </c>
      <c r="B27" s="295" t="s">
        <v>232</v>
      </c>
      <c r="C27" s="295"/>
      <c r="D27" s="295"/>
      <c r="E27" s="183">
        <f>+E13+E23+E24+E25</f>
        <v>467.99</v>
      </c>
      <c r="F27" s="183"/>
      <c r="G27" s="183"/>
      <c r="H27" s="183">
        <f>+H13+H23+H24+H25</f>
        <v>405.87800000000004</v>
      </c>
      <c r="I27" s="183">
        <f>(H27/E27)*100</f>
        <v>86.727921536784976</v>
      </c>
      <c r="J27" s="189"/>
      <c r="K27" s="189"/>
      <c r="L27" s="189"/>
      <c r="M27" s="183">
        <f>+M13+M23+M24</f>
        <v>432.56000000000006</v>
      </c>
      <c r="N27" s="179">
        <f>M27/E27*100</f>
        <v>92.42932541293618</v>
      </c>
      <c r="O27" s="183">
        <f>+O13+O23+O24</f>
        <v>121.86999999999999</v>
      </c>
      <c r="P27" s="183">
        <f>+P13+P23+P24</f>
        <v>52.69</v>
      </c>
      <c r="Q27" s="183">
        <f>+Q13+Q23+Q24</f>
        <v>444.84</v>
      </c>
      <c r="R27" s="183">
        <f>+R13+R23+R24</f>
        <v>387.47</v>
      </c>
      <c r="S27" s="183">
        <f>+S13+S23+S24</f>
        <v>287.88599999999997</v>
      </c>
      <c r="T27" s="185"/>
    </row>
    <row r="28" spans="1:20" s="172" customFormat="1" ht="24" customHeight="1">
      <c r="A28" s="226" t="s">
        <v>215</v>
      </c>
      <c r="B28" s="197"/>
      <c r="C28" s="197"/>
      <c r="D28" s="197"/>
      <c r="E28" s="198"/>
      <c r="F28" s="198"/>
      <c r="G28" s="198"/>
      <c r="H28" s="198"/>
      <c r="I28" s="198"/>
      <c r="J28" s="199"/>
      <c r="K28" s="199"/>
      <c r="L28" s="199"/>
      <c r="M28" s="198"/>
      <c r="N28" s="200"/>
      <c r="O28" s="198"/>
      <c r="P28" s="198"/>
      <c r="Q28" s="198"/>
      <c r="R28" s="198"/>
      <c r="S28" s="200"/>
      <c r="T28" s="194"/>
    </row>
    <row r="29" spans="1:20" ht="21" customHeight="1">
      <c r="A29" s="309" t="s">
        <v>240</v>
      </c>
      <c r="B29" s="309"/>
      <c r="C29" s="309"/>
      <c r="D29" s="309"/>
      <c r="E29" s="203"/>
      <c r="F29" s="203"/>
      <c r="G29" s="203"/>
      <c r="H29" s="204"/>
      <c r="I29" s="198"/>
      <c r="J29" s="198"/>
      <c r="K29" s="198"/>
      <c r="L29" s="198"/>
      <c r="M29" s="205"/>
      <c r="N29" s="204" t="s">
        <v>174</v>
      </c>
      <c r="O29" s="202"/>
      <c r="P29" s="202"/>
      <c r="Q29" s="175"/>
      <c r="R29" s="175"/>
      <c r="S29" s="206"/>
    </row>
    <row r="30" spans="1:20" ht="24" customHeight="1">
      <c r="A30" s="215" t="s">
        <v>214</v>
      </c>
      <c r="B30" s="216"/>
      <c r="C30" s="215"/>
      <c r="D30" s="207"/>
      <c r="E30" s="208"/>
      <c r="F30" s="208"/>
      <c r="G30" s="208"/>
      <c r="H30" s="208"/>
      <c r="I30" s="208"/>
      <c r="J30" s="208"/>
      <c r="K30" s="198"/>
      <c r="L30" s="198"/>
      <c r="M30" s="198"/>
      <c r="N30" s="309" t="s">
        <v>237</v>
      </c>
      <c r="O30" s="309"/>
      <c r="P30" s="309"/>
      <c r="Q30" s="175"/>
      <c r="R30" s="175"/>
      <c r="S30" s="175"/>
    </row>
    <row r="31" spans="1:20" ht="21">
      <c r="A31" s="215" t="s">
        <v>216</v>
      </c>
      <c r="B31" s="216"/>
      <c r="C31" s="215"/>
      <c r="D31" s="207"/>
      <c r="E31" s="208"/>
      <c r="F31" s="208"/>
      <c r="G31" s="208"/>
      <c r="H31" s="208"/>
      <c r="I31" s="208"/>
      <c r="J31" s="208"/>
      <c r="K31" s="198"/>
      <c r="L31" s="198"/>
      <c r="M31" s="198"/>
      <c r="N31" s="198"/>
      <c r="O31" s="198"/>
      <c r="P31" s="209"/>
      <c r="Q31" s="209"/>
      <c r="R31" s="209"/>
      <c r="S31" s="175"/>
    </row>
    <row r="32" spans="1:20" ht="21">
      <c r="A32" s="215" t="s">
        <v>217</v>
      </c>
      <c r="B32" s="216"/>
      <c r="C32" s="215"/>
      <c r="D32" s="201"/>
      <c r="E32" s="201"/>
      <c r="F32" s="201"/>
      <c r="G32" s="201"/>
      <c r="H32" s="210"/>
      <c r="I32" s="201"/>
      <c r="J32" s="201"/>
      <c r="K32" s="201"/>
      <c r="L32" s="201"/>
      <c r="M32" s="201"/>
      <c r="N32" s="211"/>
      <c r="O32" s="211"/>
      <c r="P32" s="211"/>
      <c r="Q32" s="211"/>
      <c r="R32" s="211"/>
      <c r="S32" s="211"/>
    </row>
    <row r="33" spans="1:256" s="172" customFormat="1" ht="22.5" customHeight="1">
      <c r="A33" s="201"/>
      <c r="B33" s="201"/>
      <c r="C33" s="201"/>
      <c r="D33" s="201" t="s">
        <v>141</v>
      </c>
      <c r="E33" s="201"/>
      <c r="F33" s="201"/>
      <c r="G33" s="201"/>
      <c r="H33" s="201"/>
      <c r="I33" s="201"/>
      <c r="J33" s="201"/>
      <c r="K33" s="201"/>
      <c r="L33" s="201"/>
      <c r="M33" s="201"/>
      <c r="N33" s="201"/>
      <c r="O33" s="213" t="s">
        <v>213</v>
      </c>
      <c r="P33" s="212"/>
      <c r="R33" s="175"/>
      <c r="S33" s="175"/>
      <c r="IT33" s="195"/>
      <c r="IU33" s="195"/>
      <c r="IV33" s="195"/>
    </row>
    <row r="34" spans="1:256" ht="21">
      <c r="A34" s="175"/>
      <c r="B34" s="175"/>
      <c r="C34" s="175"/>
      <c r="D34" s="175"/>
      <c r="E34" s="175"/>
      <c r="F34" s="175"/>
      <c r="G34" s="175"/>
      <c r="H34" s="175"/>
      <c r="I34" s="175"/>
      <c r="J34" s="175"/>
      <c r="K34" s="175"/>
      <c r="L34" s="175"/>
      <c r="M34" s="175"/>
      <c r="N34" s="175"/>
      <c r="O34" s="214" t="s">
        <v>174</v>
      </c>
      <c r="P34" s="201"/>
      <c r="R34" s="175"/>
      <c r="S34" s="175"/>
    </row>
    <row r="46" spans="1:256">
      <c r="E46" s="196"/>
    </row>
  </sheetData>
  <sheetProtection selectLockedCells="1" selectUnlockedCells="1"/>
  <mergeCells count="33">
    <mergeCell ref="N30:P30"/>
    <mergeCell ref="A29:D29"/>
    <mergeCell ref="A1:S1"/>
    <mergeCell ref="A2:S2"/>
    <mergeCell ref="A3:S3"/>
    <mergeCell ref="A4:A6"/>
    <mergeCell ref="B4:B6"/>
    <mergeCell ref="S4:S6"/>
    <mergeCell ref="K4:K6"/>
    <mergeCell ref="L4:N5"/>
    <mergeCell ref="C4:C6"/>
    <mergeCell ref="D4:D6"/>
    <mergeCell ref="E4:I4"/>
    <mergeCell ref="H5:H6"/>
    <mergeCell ref="I5:I6"/>
    <mergeCell ref="G5:G6"/>
    <mergeCell ref="B27:D27"/>
    <mergeCell ref="E5:E6"/>
    <mergeCell ref="J4:J6"/>
    <mergeCell ref="O4:R5"/>
    <mergeCell ref="C8:D8"/>
    <mergeCell ref="B23:D23"/>
    <mergeCell ref="C13:D13"/>
    <mergeCell ref="B25:D25"/>
    <mergeCell ref="B26:D26"/>
    <mergeCell ref="A17:A18"/>
    <mergeCell ref="B17:B18"/>
    <mergeCell ref="F5:F6"/>
    <mergeCell ref="T4:T6"/>
    <mergeCell ref="B24:D24"/>
    <mergeCell ref="J17:J18"/>
    <mergeCell ref="K17:K18"/>
    <mergeCell ref="L17:L18"/>
  </mergeCells>
  <pageMargins left="0.22" right="0.17" top="0.51" bottom="0.17" header="0.22" footer="0.15972222222222199"/>
  <pageSetup paperSize="9" scale="63" firstPageNumber="0" orientation="landscape" verticalDpi="300" r:id="rId1"/>
  <headerFooter alignWithMargins="0">
    <oddFooter>&amp;L&amp;"Arial,Regular"&amp;Z&amp;F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Z52"/>
  <sheetViews>
    <sheetView view="pageBreakPreview" zoomScale="70" zoomScaleNormal="60" zoomScaleSheetLayoutView="70" zoomScalePageLayoutView="70" workbookViewId="0">
      <pane ySplit="6" topLeftCell="A9" activePane="bottomLeft" state="frozen"/>
      <selection activeCell="K28" sqref="K28"/>
      <selection pane="bottomLeft" activeCell="D13" sqref="D13"/>
    </sheetView>
  </sheetViews>
  <sheetFormatPr defaultColWidth="9.140625" defaultRowHeight="50.25" customHeight="1"/>
  <cols>
    <col min="1" max="1" width="8.7109375" style="165" customWidth="1"/>
    <col min="2" max="2" width="7.28515625" style="165" customWidth="1"/>
    <col min="3" max="3" width="17.28515625" style="165" customWidth="1"/>
    <col min="4" max="4" width="13.5703125" style="165" customWidth="1"/>
    <col min="5" max="5" width="11.140625" style="165" customWidth="1"/>
    <col min="6" max="6" width="9.140625" style="165" customWidth="1"/>
    <col min="7" max="7" width="11.42578125" style="165" customWidth="1"/>
    <col min="8" max="8" width="9.42578125" style="165" customWidth="1"/>
    <col min="9" max="9" width="9.28515625" style="165" customWidth="1"/>
    <col min="10" max="10" width="8.140625" style="165" customWidth="1"/>
    <col min="11" max="11" width="9.140625" style="165" customWidth="1"/>
    <col min="12" max="12" width="9.85546875" style="165" customWidth="1"/>
    <col min="13" max="13" width="10.42578125" style="165" customWidth="1"/>
    <col min="14" max="14" width="9.140625" style="165" customWidth="1"/>
    <col min="15" max="15" width="8.28515625" style="165" customWidth="1"/>
    <col min="16" max="16" width="8.85546875" style="165" customWidth="1"/>
    <col min="17" max="17" width="8.7109375" style="165" customWidth="1"/>
    <col min="18" max="18" width="7.85546875" style="165" customWidth="1"/>
    <col min="19" max="19" width="9.140625" style="165" customWidth="1"/>
    <col min="20" max="20" width="15" style="165" customWidth="1"/>
    <col min="21" max="25" width="3.7109375" style="165" customWidth="1"/>
    <col min="26" max="16384" width="9.140625" style="165"/>
  </cols>
  <sheetData>
    <row r="1" spans="1:26" ht="19.5" customHeight="1">
      <c r="A1" s="164"/>
      <c r="B1" s="333" t="s">
        <v>145</v>
      </c>
      <c r="C1" s="333"/>
      <c r="D1" s="333"/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</row>
    <row r="2" spans="1:26" ht="16.5" customHeight="1">
      <c r="A2" s="338" t="s">
        <v>81</v>
      </c>
      <c r="B2" s="338"/>
      <c r="D2" s="333" t="s">
        <v>165</v>
      </c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166"/>
      <c r="T2" s="167"/>
      <c r="U2" s="167"/>
      <c r="V2" s="167"/>
      <c r="W2" s="167"/>
      <c r="X2" s="167"/>
      <c r="Y2" s="167"/>
    </row>
    <row r="3" spans="1:26" s="169" customFormat="1" ht="25.5" customHeight="1">
      <c r="A3" s="333" t="s">
        <v>238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237"/>
      <c r="V3" s="168"/>
      <c r="W3" s="168"/>
      <c r="X3" s="168"/>
      <c r="Y3" s="168"/>
      <c r="Z3" s="168"/>
    </row>
    <row r="4" spans="1:26" ht="26.25" customHeight="1">
      <c r="A4" s="322" t="s">
        <v>82</v>
      </c>
      <c r="B4" s="322" t="s">
        <v>83</v>
      </c>
      <c r="C4" s="322" t="s">
        <v>5</v>
      </c>
      <c r="D4" s="340" t="s">
        <v>6</v>
      </c>
      <c r="E4" s="341" t="s">
        <v>222</v>
      </c>
      <c r="F4" s="342"/>
      <c r="G4" s="342"/>
      <c r="H4" s="342"/>
      <c r="I4" s="343"/>
      <c r="J4" s="322" t="s">
        <v>8</v>
      </c>
      <c r="K4" s="322" t="s">
        <v>225</v>
      </c>
      <c r="L4" s="334" t="s">
        <v>223</v>
      </c>
      <c r="M4" s="334"/>
      <c r="N4" s="334"/>
      <c r="O4" s="322" t="s">
        <v>11</v>
      </c>
      <c r="P4" s="322"/>
      <c r="Q4" s="322"/>
      <c r="R4" s="322"/>
      <c r="S4" s="339" t="s">
        <v>173</v>
      </c>
      <c r="T4" s="339" t="s">
        <v>146</v>
      </c>
    </row>
    <row r="5" spans="1:26" ht="21.75" customHeight="1">
      <c r="A5" s="322"/>
      <c r="B5" s="322"/>
      <c r="C5" s="322"/>
      <c r="D5" s="340"/>
      <c r="E5" s="322" t="s">
        <v>87</v>
      </c>
      <c r="F5" s="322" t="s">
        <v>144</v>
      </c>
      <c r="G5" s="344" t="s">
        <v>143</v>
      </c>
      <c r="H5" s="322" t="s">
        <v>88</v>
      </c>
      <c r="I5" s="322" t="s">
        <v>162</v>
      </c>
      <c r="J5" s="322"/>
      <c r="K5" s="322"/>
      <c r="L5" s="334"/>
      <c r="M5" s="334"/>
      <c r="N5" s="334"/>
      <c r="O5" s="322"/>
      <c r="P5" s="322"/>
      <c r="Q5" s="322"/>
      <c r="R5" s="322"/>
      <c r="S5" s="339"/>
      <c r="T5" s="339"/>
    </row>
    <row r="6" spans="1:26" ht="82.5" customHeight="1">
      <c r="A6" s="322"/>
      <c r="B6" s="322"/>
      <c r="C6" s="322"/>
      <c r="D6" s="340"/>
      <c r="E6" s="322"/>
      <c r="F6" s="322"/>
      <c r="G6" s="344"/>
      <c r="H6" s="322"/>
      <c r="I6" s="322"/>
      <c r="J6" s="322"/>
      <c r="K6" s="322"/>
      <c r="L6" s="238" t="s">
        <v>228</v>
      </c>
      <c r="M6" s="238" t="s">
        <v>91</v>
      </c>
      <c r="N6" s="238" t="s">
        <v>163</v>
      </c>
      <c r="O6" s="170">
        <v>2017</v>
      </c>
      <c r="P6" s="170">
        <v>2018</v>
      </c>
      <c r="Q6" s="170">
        <v>2019</v>
      </c>
      <c r="R6" s="170">
        <v>2020</v>
      </c>
      <c r="S6" s="339"/>
      <c r="T6" s="339"/>
    </row>
    <row r="7" spans="1:26" s="171" customFormat="1" ht="16.5" customHeight="1">
      <c r="A7" s="218">
        <v>0</v>
      </c>
      <c r="B7" s="219">
        <v>1</v>
      </c>
      <c r="C7" s="219">
        <v>2</v>
      </c>
      <c r="D7" s="219">
        <v>3</v>
      </c>
      <c r="E7" s="219">
        <v>4</v>
      </c>
      <c r="F7" s="219">
        <v>5</v>
      </c>
      <c r="G7" s="219">
        <v>6</v>
      </c>
      <c r="H7" s="219">
        <v>7</v>
      </c>
      <c r="I7" s="219">
        <v>8</v>
      </c>
      <c r="J7" s="219">
        <v>9</v>
      </c>
      <c r="K7" s="219">
        <v>10</v>
      </c>
      <c r="L7" s="219">
        <v>11</v>
      </c>
      <c r="M7" s="219">
        <v>12</v>
      </c>
      <c r="N7" s="219">
        <v>13</v>
      </c>
      <c r="O7" s="219">
        <v>14</v>
      </c>
      <c r="P7" s="219">
        <v>15</v>
      </c>
      <c r="Q7" s="219">
        <v>16</v>
      </c>
      <c r="R7" s="219">
        <v>17</v>
      </c>
      <c r="S7" s="219">
        <v>18</v>
      </c>
      <c r="T7" s="219">
        <v>19</v>
      </c>
    </row>
    <row r="8" spans="1:26" ht="25.5" customHeight="1">
      <c r="A8" s="326" t="s">
        <v>92</v>
      </c>
      <c r="B8" s="327"/>
      <c r="C8" s="328" t="s">
        <v>93</v>
      </c>
      <c r="D8" s="329"/>
      <c r="E8" s="329"/>
      <c r="F8" s="329"/>
      <c r="G8" s="329"/>
      <c r="H8" s="329"/>
      <c r="I8" s="329"/>
      <c r="J8" s="329"/>
      <c r="K8" s="329"/>
      <c r="L8" s="329"/>
      <c r="M8" s="329"/>
      <c r="N8" s="329"/>
      <c r="O8" s="329"/>
      <c r="P8" s="329"/>
      <c r="Q8" s="329"/>
      <c r="R8" s="329"/>
      <c r="S8" s="329"/>
      <c r="T8" s="330"/>
    </row>
    <row r="9" spans="1:26" s="266" customFormat="1" ht="25.5" customHeight="1">
      <c r="A9" s="263">
        <v>0.09</v>
      </c>
      <c r="B9" s="264">
        <v>1</v>
      </c>
      <c r="C9" s="385" t="s">
        <v>99</v>
      </c>
      <c r="D9" s="260" t="s">
        <v>167</v>
      </c>
      <c r="E9" s="241">
        <v>0.89</v>
      </c>
      <c r="F9" s="241">
        <v>137.5</v>
      </c>
      <c r="G9" s="235">
        <v>137.15</v>
      </c>
      <c r="H9" s="235">
        <v>0.82</v>
      </c>
      <c r="I9" s="242">
        <f t="shared" ref="I9:I46" si="0">H9/E9*100</f>
        <v>92.13483146067415</v>
      </c>
      <c r="J9" s="224">
        <v>0</v>
      </c>
      <c r="K9" s="224">
        <v>1112</v>
      </c>
      <c r="L9" s="224">
        <v>401</v>
      </c>
      <c r="M9" s="254">
        <v>0.85</v>
      </c>
      <c r="N9" s="225">
        <f>SUM(M9/E9)*100</f>
        <v>95.50561797752809</v>
      </c>
      <c r="O9" s="265">
        <v>0.41</v>
      </c>
      <c r="P9" s="254">
        <v>0.12</v>
      </c>
      <c r="Q9" s="254">
        <v>0.84</v>
      </c>
      <c r="R9" s="254">
        <v>0.68</v>
      </c>
      <c r="S9" s="225">
        <f t="shared" ref="S9:S14" si="1">(M9+O9+P9+Q9+R9)/5</f>
        <v>0.57999999999999996</v>
      </c>
      <c r="T9" s="225"/>
    </row>
    <row r="10" spans="1:26" ht="25.5" customHeight="1">
      <c r="A10" s="220">
        <v>0.12</v>
      </c>
      <c r="B10" s="253">
        <v>2</v>
      </c>
      <c r="C10" s="267" t="s">
        <v>98</v>
      </c>
      <c r="D10" s="259" t="s">
        <v>167</v>
      </c>
      <c r="E10" s="243">
        <v>1.77</v>
      </c>
      <c r="F10" s="241">
        <v>97.2</v>
      </c>
      <c r="G10" s="228">
        <v>96.8</v>
      </c>
      <c r="H10" s="221">
        <v>1.63</v>
      </c>
      <c r="I10" s="242">
        <f t="shared" si="0"/>
        <v>92.090395480225979</v>
      </c>
      <c r="J10" s="224">
        <v>0</v>
      </c>
      <c r="K10" s="224">
        <v>1025</v>
      </c>
      <c r="L10" s="224">
        <v>401</v>
      </c>
      <c r="M10" s="254">
        <v>1.65</v>
      </c>
      <c r="N10" s="163">
        <f t="shared" ref="N10:N45" si="2">SUM(M10/E10)*100</f>
        <v>93.220338983050837</v>
      </c>
      <c r="O10" s="245">
        <v>0.5</v>
      </c>
      <c r="P10" s="254">
        <v>0.37</v>
      </c>
      <c r="Q10" s="254">
        <v>1.63</v>
      </c>
      <c r="R10" s="254">
        <v>1.48</v>
      </c>
      <c r="S10" s="163">
        <f t="shared" si="1"/>
        <v>1.1260000000000001</v>
      </c>
      <c r="T10" s="163"/>
    </row>
    <row r="11" spans="1:26" ht="25.5" customHeight="1">
      <c r="A11" s="220">
        <v>0.31</v>
      </c>
      <c r="B11" s="253">
        <v>3</v>
      </c>
      <c r="C11" s="267" t="s">
        <v>100</v>
      </c>
      <c r="D11" s="259" t="s">
        <v>167</v>
      </c>
      <c r="E11" s="243">
        <v>3.39</v>
      </c>
      <c r="F11" s="241">
        <v>111.45</v>
      </c>
      <c r="G11" s="228">
        <v>111.25</v>
      </c>
      <c r="H11" s="221">
        <v>3.2</v>
      </c>
      <c r="I11" s="242">
        <f t="shared" si="0"/>
        <v>94.395280235988196</v>
      </c>
      <c r="J11" s="240">
        <v>0</v>
      </c>
      <c r="K11" s="240">
        <v>1025</v>
      </c>
      <c r="L11" s="240">
        <v>401</v>
      </c>
      <c r="M11" s="254">
        <v>3.3</v>
      </c>
      <c r="N11" s="163">
        <f t="shared" si="2"/>
        <v>97.345132743362825</v>
      </c>
      <c r="O11" s="245">
        <v>0.92</v>
      </c>
      <c r="P11" s="254">
        <v>0.34</v>
      </c>
      <c r="Q11" s="254">
        <v>3.3</v>
      </c>
      <c r="R11" s="254">
        <v>2.94</v>
      </c>
      <c r="S11" s="163">
        <f t="shared" si="1"/>
        <v>2.1599999999999997</v>
      </c>
      <c r="T11" s="163" t="s">
        <v>235</v>
      </c>
    </row>
    <row r="12" spans="1:26" ht="25.5" customHeight="1">
      <c r="A12" s="222">
        <v>0.79</v>
      </c>
      <c r="B12" s="253">
        <v>4</v>
      </c>
      <c r="C12" s="385" t="s">
        <v>124</v>
      </c>
      <c r="D12" s="260" t="s">
        <v>36</v>
      </c>
      <c r="E12" s="163">
        <v>5.84</v>
      </c>
      <c r="F12" s="163">
        <v>91.3</v>
      </c>
      <c r="G12" s="163">
        <v>91.05</v>
      </c>
      <c r="H12" s="163">
        <v>5.44</v>
      </c>
      <c r="I12" s="242">
        <f t="shared" si="0"/>
        <v>93.150684931506859</v>
      </c>
      <c r="J12" s="322" t="s">
        <v>172</v>
      </c>
      <c r="K12" s="322"/>
      <c r="L12" s="322"/>
      <c r="M12" s="255">
        <v>5.52</v>
      </c>
      <c r="N12" s="163">
        <f t="shared" si="2"/>
        <v>94.520547945205479</v>
      </c>
      <c r="O12" s="246">
        <v>4.5</v>
      </c>
      <c r="P12" s="255">
        <v>1.24</v>
      </c>
      <c r="Q12" s="255">
        <v>5.84</v>
      </c>
      <c r="R12" s="255">
        <v>5.36</v>
      </c>
      <c r="S12" s="163">
        <f t="shared" si="1"/>
        <v>4.492</v>
      </c>
      <c r="T12" s="163"/>
    </row>
    <row r="13" spans="1:26" ht="25.5" customHeight="1">
      <c r="A13" s="220">
        <v>0.18</v>
      </c>
      <c r="B13" s="253">
        <v>5</v>
      </c>
      <c r="C13" s="267" t="s">
        <v>120</v>
      </c>
      <c r="D13" s="259" t="s">
        <v>170</v>
      </c>
      <c r="E13" s="163">
        <v>1.73</v>
      </c>
      <c r="F13" s="241">
        <v>100.5</v>
      </c>
      <c r="G13" s="163">
        <v>99.85</v>
      </c>
      <c r="H13" s="163">
        <v>1.34</v>
      </c>
      <c r="I13" s="242">
        <f t="shared" si="0"/>
        <v>77.456647398843941</v>
      </c>
      <c r="J13" s="240">
        <v>0</v>
      </c>
      <c r="K13" s="240">
        <v>923</v>
      </c>
      <c r="L13" s="240">
        <v>425</v>
      </c>
      <c r="M13" s="255">
        <v>1.41</v>
      </c>
      <c r="N13" s="163">
        <f t="shared" si="2"/>
        <v>81.502890173410407</v>
      </c>
      <c r="O13" s="246">
        <v>0</v>
      </c>
      <c r="P13" s="255">
        <v>0</v>
      </c>
      <c r="Q13" s="255">
        <v>1.73</v>
      </c>
      <c r="R13" s="255">
        <v>0.36</v>
      </c>
      <c r="S13" s="163">
        <f t="shared" si="1"/>
        <v>0.7</v>
      </c>
      <c r="T13" s="163"/>
    </row>
    <row r="14" spans="1:26" ht="25.5" customHeight="1">
      <c r="A14" s="220">
        <v>0.08</v>
      </c>
      <c r="B14" s="253">
        <v>6</v>
      </c>
      <c r="C14" s="267" t="s">
        <v>104</v>
      </c>
      <c r="D14" s="259" t="s">
        <v>36</v>
      </c>
      <c r="E14" s="163">
        <v>1.56</v>
      </c>
      <c r="F14" s="241">
        <v>96.5</v>
      </c>
      <c r="G14" s="163">
        <v>96.48</v>
      </c>
      <c r="H14" s="163">
        <v>1.55</v>
      </c>
      <c r="I14" s="242">
        <f t="shared" ref="I14:I39" si="3">H14/E14*100</f>
        <v>99.358974358974365</v>
      </c>
      <c r="J14" s="322" t="s">
        <v>172</v>
      </c>
      <c r="K14" s="322"/>
      <c r="L14" s="322"/>
      <c r="M14" s="255">
        <v>1.48</v>
      </c>
      <c r="N14" s="163">
        <f t="shared" si="2"/>
        <v>94.871794871794862</v>
      </c>
      <c r="O14" s="246">
        <v>0.51</v>
      </c>
      <c r="P14" s="255">
        <v>0.06</v>
      </c>
      <c r="Q14" s="255">
        <v>1.56</v>
      </c>
      <c r="R14" s="255">
        <v>1.4</v>
      </c>
      <c r="S14" s="163">
        <f t="shared" si="1"/>
        <v>1.002</v>
      </c>
      <c r="T14" s="163"/>
    </row>
    <row r="15" spans="1:26" ht="25.5" customHeight="1">
      <c r="A15" s="220">
        <v>0.25</v>
      </c>
      <c r="B15" s="253">
        <v>7</v>
      </c>
      <c r="C15" s="267" t="s">
        <v>118</v>
      </c>
      <c r="D15" s="259" t="s">
        <v>169</v>
      </c>
      <c r="E15" s="163">
        <v>1.49</v>
      </c>
      <c r="F15" s="241">
        <v>102</v>
      </c>
      <c r="G15" s="163">
        <v>101.4</v>
      </c>
      <c r="H15" s="163">
        <v>1.1599999999999999</v>
      </c>
      <c r="I15" s="242">
        <f t="shared" si="3"/>
        <v>77.852348993288587</v>
      </c>
      <c r="J15" s="322" t="s">
        <v>172</v>
      </c>
      <c r="K15" s="322"/>
      <c r="L15" s="322"/>
      <c r="M15" s="255">
        <v>1.49</v>
      </c>
      <c r="N15" s="163">
        <f t="shared" si="2"/>
        <v>100</v>
      </c>
      <c r="O15" s="246">
        <v>0.81</v>
      </c>
      <c r="P15" s="255">
        <v>0</v>
      </c>
      <c r="Q15" s="255">
        <v>1.49</v>
      </c>
      <c r="R15" s="255">
        <v>1.03</v>
      </c>
      <c r="S15" s="163">
        <f t="shared" ref="S15:S45" si="4">(M15+O15+P15+Q15+R15)/5</f>
        <v>0.96400000000000008</v>
      </c>
      <c r="T15" s="163"/>
    </row>
    <row r="16" spans="1:26" ht="25.5" customHeight="1">
      <c r="A16" s="220">
        <v>1.26</v>
      </c>
      <c r="B16" s="253">
        <v>8</v>
      </c>
      <c r="C16" s="267" t="s">
        <v>79</v>
      </c>
      <c r="D16" s="259" t="s">
        <v>26</v>
      </c>
      <c r="E16" s="160">
        <v>7.14</v>
      </c>
      <c r="F16" s="241">
        <v>295.85000000000002</v>
      </c>
      <c r="G16" s="163">
        <v>293.23</v>
      </c>
      <c r="H16" s="163">
        <v>2.09</v>
      </c>
      <c r="I16" s="242">
        <f t="shared" si="3"/>
        <v>29.271708683473392</v>
      </c>
      <c r="J16" s="322" t="s">
        <v>172</v>
      </c>
      <c r="K16" s="322"/>
      <c r="L16" s="322"/>
      <c r="M16" s="255">
        <v>2.25</v>
      </c>
      <c r="N16" s="163">
        <f t="shared" si="2"/>
        <v>31.512605042016805</v>
      </c>
      <c r="O16" s="246">
        <v>0</v>
      </c>
      <c r="P16" s="255">
        <v>0</v>
      </c>
      <c r="Q16" s="255">
        <v>6.44</v>
      </c>
      <c r="R16" s="255">
        <v>0.84</v>
      </c>
      <c r="S16" s="163">
        <f t="shared" si="4"/>
        <v>1.9060000000000001</v>
      </c>
      <c r="T16" s="163"/>
    </row>
    <row r="17" spans="1:20" ht="25.5" customHeight="1">
      <c r="A17" s="220">
        <v>0.19</v>
      </c>
      <c r="B17" s="253">
        <v>9</v>
      </c>
      <c r="C17" s="267" t="s">
        <v>115</v>
      </c>
      <c r="D17" s="259" t="s">
        <v>28</v>
      </c>
      <c r="E17" s="163">
        <v>2.15</v>
      </c>
      <c r="F17" s="241">
        <v>97.7</v>
      </c>
      <c r="G17" s="163">
        <v>96.8</v>
      </c>
      <c r="H17" s="163">
        <v>1.4</v>
      </c>
      <c r="I17" s="242">
        <f t="shared" si="3"/>
        <v>65.11627906976743</v>
      </c>
      <c r="J17" s="323">
        <v>0</v>
      </c>
      <c r="K17" s="323">
        <v>1071</v>
      </c>
      <c r="L17" s="323">
        <v>1105</v>
      </c>
      <c r="M17" s="255">
        <v>1.8</v>
      </c>
      <c r="N17" s="163">
        <f t="shared" si="2"/>
        <v>83.720930232558146</v>
      </c>
      <c r="O17" s="246">
        <v>0.77</v>
      </c>
      <c r="P17" s="255">
        <v>1.07</v>
      </c>
      <c r="Q17" s="255">
        <v>2.06</v>
      </c>
      <c r="R17" s="255">
        <v>1.54</v>
      </c>
      <c r="S17" s="163">
        <f t="shared" si="4"/>
        <v>1.4480000000000002</v>
      </c>
      <c r="T17" s="163"/>
    </row>
    <row r="18" spans="1:20" ht="25.5" customHeight="1">
      <c r="A18" s="220">
        <v>0.12</v>
      </c>
      <c r="B18" s="253">
        <v>10</v>
      </c>
      <c r="C18" s="267" t="s">
        <v>117</v>
      </c>
      <c r="D18" s="259" t="s">
        <v>28</v>
      </c>
      <c r="E18" s="163">
        <v>1.36</v>
      </c>
      <c r="F18" s="241">
        <v>102.9</v>
      </c>
      <c r="G18" s="163">
        <v>101.7</v>
      </c>
      <c r="H18" s="163">
        <v>1.05</v>
      </c>
      <c r="I18" s="242">
        <f t="shared" si="3"/>
        <v>77.205882352941174</v>
      </c>
      <c r="J18" s="324"/>
      <c r="K18" s="324"/>
      <c r="L18" s="324"/>
      <c r="M18" s="255">
        <v>1.1599999999999999</v>
      </c>
      <c r="N18" s="163">
        <f t="shared" si="2"/>
        <v>85.294117647058812</v>
      </c>
      <c r="O18" s="246">
        <v>0.98</v>
      </c>
      <c r="P18" s="255">
        <v>0.72</v>
      </c>
      <c r="Q18" s="255">
        <v>1.1299999999999999</v>
      </c>
      <c r="R18" s="255">
        <v>1.1200000000000001</v>
      </c>
      <c r="S18" s="163">
        <f t="shared" si="4"/>
        <v>1.0219999999999998</v>
      </c>
      <c r="T18" s="163"/>
    </row>
    <row r="19" spans="1:20" ht="25.5" customHeight="1">
      <c r="A19" s="222">
        <v>0.4</v>
      </c>
      <c r="B19" s="253">
        <v>11</v>
      </c>
      <c r="C19" s="267" t="s">
        <v>114</v>
      </c>
      <c r="D19" s="259" t="s">
        <v>28</v>
      </c>
      <c r="E19" s="163">
        <v>2.48</v>
      </c>
      <c r="F19" s="241">
        <v>538.28</v>
      </c>
      <c r="G19" s="163">
        <v>537</v>
      </c>
      <c r="H19" s="163">
        <v>1.79</v>
      </c>
      <c r="I19" s="242">
        <f t="shared" si="3"/>
        <v>72.177419354838719</v>
      </c>
      <c r="J19" s="324"/>
      <c r="K19" s="324"/>
      <c r="L19" s="324"/>
      <c r="M19" s="255">
        <v>1.83</v>
      </c>
      <c r="N19" s="163">
        <f t="shared" si="2"/>
        <v>73.790322580645167</v>
      </c>
      <c r="O19" s="246">
        <v>1.1000000000000001</v>
      </c>
      <c r="P19" s="255">
        <v>1.63</v>
      </c>
      <c r="Q19" s="255">
        <v>2.38</v>
      </c>
      <c r="R19" s="255">
        <v>1.93</v>
      </c>
      <c r="S19" s="163">
        <f t="shared" si="4"/>
        <v>1.7740000000000002</v>
      </c>
      <c r="T19" s="163"/>
    </row>
    <row r="20" spans="1:20" ht="25.5" customHeight="1">
      <c r="A20" s="220">
        <v>0.16</v>
      </c>
      <c r="B20" s="253">
        <v>12</v>
      </c>
      <c r="C20" s="267" t="s">
        <v>116</v>
      </c>
      <c r="D20" s="259" t="s">
        <v>28</v>
      </c>
      <c r="E20" s="163">
        <v>1.29</v>
      </c>
      <c r="F20" s="241">
        <v>93.5</v>
      </c>
      <c r="G20" s="163">
        <v>93</v>
      </c>
      <c r="H20" s="163">
        <v>1.08</v>
      </c>
      <c r="I20" s="242">
        <f t="shared" si="3"/>
        <v>83.720930232558146</v>
      </c>
      <c r="J20" s="325"/>
      <c r="K20" s="325"/>
      <c r="L20" s="325"/>
      <c r="M20" s="255">
        <v>1.1200000000000001</v>
      </c>
      <c r="N20" s="163">
        <f t="shared" si="2"/>
        <v>86.821705426356601</v>
      </c>
      <c r="O20" s="246">
        <v>0.27</v>
      </c>
      <c r="P20" s="255">
        <v>0.18</v>
      </c>
      <c r="Q20" s="255">
        <v>1.24</v>
      </c>
      <c r="R20" s="255">
        <v>0.94</v>
      </c>
      <c r="S20" s="163">
        <f t="shared" si="4"/>
        <v>0.75</v>
      </c>
      <c r="T20" s="163"/>
    </row>
    <row r="21" spans="1:20" ht="25.5" customHeight="1">
      <c r="A21" s="222">
        <v>0.1</v>
      </c>
      <c r="B21" s="253">
        <v>13</v>
      </c>
      <c r="C21" s="267" t="s">
        <v>110</v>
      </c>
      <c r="D21" s="259" t="s">
        <v>168</v>
      </c>
      <c r="E21" s="163">
        <v>1.1499999999999999</v>
      </c>
      <c r="F21" s="241">
        <v>104.4</v>
      </c>
      <c r="G21" s="163">
        <v>102.9</v>
      </c>
      <c r="H21" s="163">
        <v>0.67</v>
      </c>
      <c r="I21" s="242">
        <f t="shared" si="3"/>
        <v>58.260869565217398</v>
      </c>
      <c r="J21" s="323">
        <v>0</v>
      </c>
      <c r="K21" s="323">
        <v>1115</v>
      </c>
      <c r="L21" s="323">
        <v>770</v>
      </c>
      <c r="M21" s="255">
        <v>1.01</v>
      </c>
      <c r="N21" s="163">
        <f t="shared" si="2"/>
        <v>87.826086956521749</v>
      </c>
      <c r="O21" s="246">
        <v>0</v>
      </c>
      <c r="P21" s="255">
        <v>0</v>
      </c>
      <c r="Q21" s="255">
        <v>0.02</v>
      </c>
      <c r="R21" s="255">
        <v>0.91</v>
      </c>
      <c r="S21" s="163">
        <f t="shared" si="4"/>
        <v>0.38800000000000001</v>
      </c>
      <c r="T21" s="163"/>
    </row>
    <row r="22" spans="1:20" ht="25.5" customHeight="1">
      <c r="A22" s="220">
        <v>0.35</v>
      </c>
      <c r="B22" s="253">
        <v>14</v>
      </c>
      <c r="C22" s="267" t="s">
        <v>109</v>
      </c>
      <c r="D22" s="259" t="s">
        <v>168</v>
      </c>
      <c r="E22" s="163">
        <v>2.06</v>
      </c>
      <c r="F22" s="241">
        <v>97.8</v>
      </c>
      <c r="G22" s="163">
        <v>97.2</v>
      </c>
      <c r="H22" s="163">
        <v>1.66</v>
      </c>
      <c r="I22" s="242">
        <f t="shared" si="3"/>
        <v>80.582524271844662</v>
      </c>
      <c r="J22" s="324"/>
      <c r="K22" s="324"/>
      <c r="L22" s="324"/>
      <c r="M22" s="255">
        <v>1.86</v>
      </c>
      <c r="N22" s="163">
        <f t="shared" si="2"/>
        <v>90.291262135922338</v>
      </c>
      <c r="O22" s="246">
        <v>0.09</v>
      </c>
      <c r="P22" s="255">
        <v>0.27</v>
      </c>
      <c r="Q22" s="255">
        <v>1.1200000000000001</v>
      </c>
      <c r="R22" s="255">
        <v>1.76</v>
      </c>
      <c r="S22" s="163">
        <f t="shared" si="4"/>
        <v>1.02</v>
      </c>
      <c r="T22" s="163"/>
    </row>
    <row r="23" spans="1:20" ht="25.5" customHeight="1">
      <c r="A23" s="220">
        <v>0.13</v>
      </c>
      <c r="B23" s="253">
        <v>15</v>
      </c>
      <c r="C23" s="267" t="s">
        <v>234</v>
      </c>
      <c r="D23" s="259" t="s">
        <v>168</v>
      </c>
      <c r="E23" s="163">
        <v>2.2799999999999998</v>
      </c>
      <c r="F23" s="241">
        <v>499.2</v>
      </c>
      <c r="G23" s="163">
        <v>498.9</v>
      </c>
      <c r="H23" s="163">
        <v>2.15</v>
      </c>
      <c r="I23" s="242">
        <f t="shared" si="3"/>
        <v>94.298245614035096</v>
      </c>
      <c r="J23" s="324"/>
      <c r="K23" s="324"/>
      <c r="L23" s="324"/>
      <c r="M23" s="255">
        <v>2.19</v>
      </c>
      <c r="N23" s="163">
        <f t="shared" si="2"/>
        <v>96.052631578947384</v>
      </c>
      <c r="O23" s="246">
        <v>0.95</v>
      </c>
      <c r="P23" s="255">
        <v>2.1</v>
      </c>
      <c r="Q23" s="255">
        <v>2.27</v>
      </c>
      <c r="R23" s="255">
        <v>2.11</v>
      </c>
      <c r="S23" s="163">
        <f t="shared" si="4"/>
        <v>1.9239999999999999</v>
      </c>
      <c r="T23" s="163"/>
    </row>
    <row r="24" spans="1:20" ht="25.5" customHeight="1">
      <c r="A24" s="220">
        <v>0.32</v>
      </c>
      <c r="B24" s="253">
        <v>16</v>
      </c>
      <c r="C24" s="267" t="s">
        <v>106</v>
      </c>
      <c r="D24" s="259" t="s">
        <v>168</v>
      </c>
      <c r="E24" s="163">
        <v>1.77</v>
      </c>
      <c r="F24" s="241">
        <v>102.2</v>
      </c>
      <c r="G24" s="163">
        <v>101.85</v>
      </c>
      <c r="H24" s="163">
        <v>1.6</v>
      </c>
      <c r="I24" s="242">
        <f t="shared" si="3"/>
        <v>90.395480225988706</v>
      </c>
      <c r="J24" s="324"/>
      <c r="K24" s="324"/>
      <c r="L24" s="324"/>
      <c r="M24" s="255">
        <v>1.67</v>
      </c>
      <c r="N24" s="163">
        <f t="shared" si="2"/>
        <v>94.350282485875709</v>
      </c>
      <c r="O24" s="246">
        <v>0.5</v>
      </c>
      <c r="P24" s="255">
        <v>0.5</v>
      </c>
      <c r="Q24" s="255">
        <v>1.76</v>
      </c>
      <c r="R24" s="255">
        <v>1.62</v>
      </c>
      <c r="S24" s="163">
        <f t="shared" si="4"/>
        <v>1.21</v>
      </c>
      <c r="T24" s="163"/>
    </row>
    <row r="25" spans="1:20" ht="25.5" customHeight="1">
      <c r="A25" s="222">
        <v>0.1</v>
      </c>
      <c r="B25" s="253">
        <v>17</v>
      </c>
      <c r="C25" s="267" t="s">
        <v>107</v>
      </c>
      <c r="D25" s="259" t="s">
        <v>168</v>
      </c>
      <c r="E25" s="163">
        <v>1.38</v>
      </c>
      <c r="F25" s="241">
        <v>91.6</v>
      </c>
      <c r="G25" s="163">
        <v>90.95</v>
      </c>
      <c r="H25" s="163">
        <v>1.18</v>
      </c>
      <c r="I25" s="242">
        <f t="shared" si="3"/>
        <v>85.507246376811594</v>
      </c>
      <c r="J25" s="324"/>
      <c r="K25" s="324"/>
      <c r="L25" s="324"/>
      <c r="M25" s="255">
        <v>1.2</v>
      </c>
      <c r="N25" s="163">
        <f t="shared" si="2"/>
        <v>86.956521739130437</v>
      </c>
      <c r="O25" s="246">
        <v>0.24</v>
      </c>
      <c r="P25" s="255">
        <v>0.82</v>
      </c>
      <c r="Q25" s="255">
        <v>1.38</v>
      </c>
      <c r="R25" s="255">
        <v>1.27</v>
      </c>
      <c r="S25" s="163">
        <f t="shared" si="4"/>
        <v>0.98199999999999998</v>
      </c>
      <c r="T25" s="163"/>
    </row>
    <row r="26" spans="1:20" ht="25.5" customHeight="1">
      <c r="A26" s="220">
        <v>0.13</v>
      </c>
      <c r="B26" s="253">
        <v>18</v>
      </c>
      <c r="C26" s="267" t="s">
        <v>108</v>
      </c>
      <c r="D26" s="259" t="s">
        <v>168</v>
      </c>
      <c r="E26" s="163">
        <v>1.56</v>
      </c>
      <c r="F26" s="241">
        <v>100</v>
      </c>
      <c r="G26" s="163">
        <v>99.2</v>
      </c>
      <c r="H26" s="163">
        <v>1.24</v>
      </c>
      <c r="I26" s="242">
        <f t="shared" si="3"/>
        <v>79.487179487179489</v>
      </c>
      <c r="J26" s="324"/>
      <c r="K26" s="324"/>
      <c r="L26" s="324"/>
      <c r="M26" s="255">
        <v>1.17</v>
      </c>
      <c r="N26" s="163">
        <f t="shared" si="2"/>
        <v>74.999999999999986</v>
      </c>
      <c r="O26" s="246">
        <v>0.2</v>
      </c>
      <c r="P26" s="255">
        <v>0.59</v>
      </c>
      <c r="Q26" s="255">
        <v>1.2</v>
      </c>
      <c r="R26" s="255">
        <v>1.2</v>
      </c>
      <c r="S26" s="163">
        <f t="shared" si="4"/>
        <v>0.87200000000000011</v>
      </c>
      <c r="T26" s="163"/>
    </row>
    <row r="27" spans="1:20" ht="25.5" customHeight="1">
      <c r="A27" s="220">
        <v>0.23</v>
      </c>
      <c r="B27" s="253">
        <v>19</v>
      </c>
      <c r="C27" s="267" t="s">
        <v>105</v>
      </c>
      <c r="D27" s="259" t="s">
        <v>168</v>
      </c>
      <c r="E27" s="163">
        <v>2.88</v>
      </c>
      <c r="F27" s="241">
        <v>517.74</v>
      </c>
      <c r="G27" s="163">
        <v>516.1</v>
      </c>
      <c r="H27" s="223">
        <v>2.02</v>
      </c>
      <c r="I27" s="242">
        <f t="shared" si="3"/>
        <v>70.1388888888889</v>
      </c>
      <c r="J27" s="324"/>
      <c r="K27" s="324"/>
      <c r="L27" s="324"/>
      <c r="M27" s="256">
        <v>2.33</v>
      </c>
      <c r="N27" s="163">
        <f t="shared" si="2"/>
        <v>80.902777777777786</v>
      </c>
      <c r="O27" s="247">
        <v>0.72</v>
      </c>
      <c r="P27" s="256">
        <v>1.1299999999999999</v>
      </c>
      <c r="Q27" s="256">
        <v>2.84</v>
      </c>
      <c r="R27" s="256">
        <v>1.52</v>
      </c>
      <c r="S27" s="163">
        <f t="shared" si="4"/>
        <v>1.7079999999999997</v>
      </c>
      <c r="T27" s="163"/>
    </row>
    <row r="28" spans="1:20" ht="25.5" customHeight="1">
      <c r="A28" s="220">
        <v>0.28000000000000003</v>
      </c>
      <c r="B28" s="253">
        <v>20</v>
      </c>
      <c r="C28" s="267" t="s">
        <v>113</v>
      </c>
      <c r="D28" s="259" t="s">
        <v>168</v>
      </c>
      <c r="E28" s="163">
        <v>2.27</v>
      </c>
      <c r="F28" s="241">
        <v>100.1</v>
      </c>
      <c r="G28" s="163">
        <v>98.6</v>
      </c>
      <c r="H28" s="163">
        <v>1.24</v>
      </c>
      <c r="I28" s="242">
        <f t="shared" si="3"/>
        <v>54.625550660792953</v>
      </c>
      <c r="J28" s="324"/>
      <c r="K28" s="324"/>
      <c r="L28" s="324"/>
      <c r="M28" s="255">
        <v>1.85</v>
      </c>
      <c r="N28" s="163">
        <f t="shared" si="2"/>
        <v>81.497797356828201</v>
      </c>
      <c r="O28" s="246">
        <v>0</v>
      </c>
      <c r="P28" s="255">
        <v>0</v>
      </c>
      <c r="Q28" s="255">
        <v>2.27</v>
      </c>
      <c r="R28" s="255">
        <v>2.08</v>
      </c>
      <c r="S28" s="163">
        <f t="shared" si="4"/>
        <v>1.24</v>
      </c>
      <c r="T28" s="163"/>
    </row>
    <row r="29" spans="1:20" ht="25.5" customHeight="1">
      <c r="A29" s="220">
        <v>0.28000000000000003</v>
      </c>
      <c r="B29" s="253">
        <v>21</v>
      </c>
      <c r="C29" s="267" t="s">
        <v>111</v>
      </c>
      <c r="D29" s="259" t="s">
        <v>168</v>
      </c>
      <c r="E29" s="163">
        <v>1.52</v>
      </c>
      <c r="F29" s="241">
        <v>95.4</v>
      </c>
      <c r="G29" s="163">
        <v>95.1</v>
      </c>
      <c r="H29" s="163">
        <v>1.33</v>
      </c>
      <c r="I29" s="242">
        <f t="shared" si="3"/>
        <v>87.5</v>
      </c>
      <c r="J29" s="325"/>
      <c r="K29" s="325"/>
      <c r="L29" s="325"/>
      <c r="M29" s="255">
        <v>1.39</v>
      </c>
      <c r="N29" s="163">
        <f t="shared" si="2"/>
        <v>91.447368421052616</v>
      </c>
      <c r="O29" s="246">
        <v>0.18</v>
      </c>
      <c r="P29" s="255">
        <v>0.61</v>
      </c>
      <c r="Q29" s="255">
        <v>1.51</v>
      </c>
      <c r="R29" s="255">
        <v>1.27</v>
      </c>
      <c r="S29" s="163">
        <f t="shared" si="4"/>
        <v>0.99199999999999977</v>
      </c>
      <c r="T29" s="163"/>
    </row>
    <row r="30" spans="1:20" ht="25.5" customHeight="1">
      <c r="A30" s="220">
        <v>0.87</v>
      </c>
      <c r="B30" s="253">
        <v>22</v>
      </c>
      <c r="C30" s="267" t="s">
        <v>112</v>
      </c>
      <c r="D30" s="259" t="s">
        <v>168</v>
      </c>
      <c r="E30" s="163">
        <v>7.27</v>
      </c>
      <c r="F30" s="241">
        <v>85.5</v>
      </c>
      <c r="G30" s="163">
        <v>84.4</v>
      </c>
      <c r="H30" s="163">
        <v>4.9800000000000004</v>
      </c>
      <c r="I30" s="242">
        <f t="shared" si="3"/>
        <v>68.500687757909233</v>
      </c>
      <c r="J30" s="224">
        <v>0</v>
      </c>
      <c r="K30" s="224">
        <v>903</v>
      </c>
      <c r="L30" s="224">
        <v>1028</v>
      </c>
      <c r="M30" s="255">
        <v>1.65</v>
      </c>
      <c r="N30" s="163">
        <f t="shared" si="2"/>
        <v>22.696011004126547</v>
      </c>
      <c r="O30" s="246">
        <v>0</v>
      </c>
      <c r="P30" s="255">
        <v>0.15</v>
      </c>
      <c r="Q30" s="255">
        <v>2.15</v>
      </c>
      <c r="R30" s="255">
        <v>1.5</v>
      </c>
      <c r="S30" s="163">
        <f t="shared" si="4"/>
        <v>1.0899999999999999</v>
      </c>
      <c r="T30" s="163"/>
    </row>
    <row r="31" spans="1:20" ht="25.5" customHeight="1">
      <c r="A31" s="220">
        <v>0.27</v>
      </c>
      <c r="B31" s="253">
        <v>23</v>
      </c>
      <c r="C31" s="267" t="s">
        <v>123</v>
      </c>
      <c r="D31" s="259" t="s">
        <v>171</v>
      </c>
      <c r="E31" s="163">
        <v>1.99</v>
      </c>
      <c r="F31" s="241">
        <v>134.08000000000001</v>
      </c>
      <c r="G31" s="163">
        <v>133.35</v>
      </c>
      <c r="H31" s="163">
        <v>1.621</v>
      </c>
      <c r="I31" s="242">
        <f t="shared" si="3"/>
        <v>81.457286432160799</v>
      </c>
      <c r="J31" s="323">
        <v>0</v>
      </c>
      <c r="K31" s="323">
        <v>880</v>
      </c>
      <c r="L31" s="323">
        <v>687</v>
      </c>
      <c r="M31" s="255">
        <v>1.7</v>
      </c>
      <c r="N31" s="163">
        <f t="shared" si="2"/>
        <v>85.427135678391963</v>
      </c>
      <c r="O31" s="246">
        <v>0.34</v>
      </c>
      <c r="P31" s="255">
        <v>0.54</v>
      </c>
      <c r="Q31" s="255">
        <v>0.66</v>
      </c>
      <c r="R31" s="255">
        <v>1.6</v>
      </c>
      <c r="S31" s="163">
        <f t="shared" si="4"/>
        <v>0.96799999999999997</v>
      </c>
      <c r="T31" s="163"/>
    </row>
    <row r="32" spans="1:20" ht="25.5" customHeight="1">
      <c r="A32" s="220">
        <v>0.26</v>
      </c>
      <c r="B32" s="253">
        <v>24</v>
      </c>
      <c r="C32" s="267" t="s">
        <v>122</v>
      </c>
      <c r="D32" s="259" t="s">
        <v>171</v>
      </c>
      <c r="E32" s="251">
        <v>2.12</v>
      </c>
      <c r="F32" s="241">
        <v>92.6</v>
      </c>
      <c r="G32" s="163">
        <v>91.6</v>
      </c>
      <c r="H32" s="163">
        <v>1.47</v>
      </c>
      <c r="I32" s="242">
        <f t="shared" si="3"/>
        <v>69.339622641509422</v>
      </c>
      <c r="J32" s="324"/>
      <c r="K32" s="324"/>
      <c r="L32" s="324"/>
      <c r="M32" s="255">
        <v>1.7</v>
      </c>
      <c r="N32" s="163">
        <f t="shared" si="2"/>
        <v>80.188679245283012</v>
      </c>
      <c r="O32" s="246">
        <v>0.05</v>
      </c>
      <c r="P32" s="255">
        <v>0</v>
      </c>
      <c r="Q32" s="255">
        <v>2.06</v>
      </c>
      <c r="R32" s="255">
        <v>1.58</v>
      </c>
      <c r="S32" s="163">
        <f t="shared" si="4"/>
        <v>1.0780000000000001</v>
      </c>
      <c r="T32" s="163"/>
    </row>
    <row r="33" spans="1:20" ht="25.5" customHeight="1">
      <c r="A33" s="220">
        <v>0.85</v>
      </c>
      <c r="B33" s="253">
        <v>25</v>
      </c>
      <c r="C33" s="267" t="s">
        <v>121</v>
      </c>
      <c r="D33" s="259" t="s">
        <v>171</v>
      </c>
      <c r="E33" s="163">
        <v>3.25</v>
      </c>
      <c r="F33" s="241">
        <v>517.79999999999995</v>
      </c>
      <c r="G33" s="163">
        <v>516.75</v>
      </c>
      <c r="H33" s="163">
        <v>2.41</v>
      </c>
      <c r="I33" s="242">
        <f t="shared" si="3"/>
        <v>74.15384615384616</v>
      </c>
      <c r="J33" s="325"/>
      <c r="K33" s="325"/>
      <c r="L33" s="325"/>
      <c r="M33" s="255">
        <v>2.76</v>
      </c>
      <c r="N33" s="163">
        <f t="shared" si="2"/>
        <v>84.923076923076906</v>
      </c>
      <c r="O33" s="246">
        <v>0.12</v>
      </c>
      <c r="P33" s="255">
        <v>0.54</v>
      </c>
      <c r="Q33" s="255">
        <v>3.12</v>
      </c>
      <c r="R33" s="255">
        <v>2.41</v>
      </c>
      <c r="S33" s="163">
        <f t="shared" si="4"/>
        <v>1.7899999999999998</v>
      </c>
      <c r="T33" s="163"/>
    </row>
    <row r="34" spans="1:20" ht="25.5" customHeight="1">
      <c r="A34" s="220">
        <v>0.17</v>
      </c>
      <c r="B34" s="253">
        <v>26</v>
      </c>
      <c r="C34" s="267" t="s">
        <v>94</v>
      </c>
      <c r="D34" s="259" t="s">
        <v>78</v>
      </c>
      <c r="E34" s="243">
        <v>1.52</v>
      </c>
      <c r="F34" s="241">
        <v>111.2</v>
      </c>
      <c r="G34" s="228">
        <v>110.6</v>
      </c>
      <c r="H34" s="221">
        <v>1.34</v>
      </c>
      <c r="I34" s="242">
        <f t="shared" si="3"/>
        <v>88.15789473684211</v>
      </c>
      <c r="J34" s="322" t="s">
        <v>172</v>
      </c>
      <c r="K34" s="322"/>
      <c r="L34" s="322"/>
      <c r="M34" s="254">
        <v>1.26</v>
      </c>
      <c r="N34" s="163">
        <f t="shared" si="2"/>
        <v>82.89473684210526</v>
      </c>
      <c r="O34" s="248">
        <v>0.55000000000000004</v>
      </c>
      <c r="P34" s="254">
        <v>0.12</v>
      </c>
      <c r="Q34" s="254">
        <v>1.37</v>
      </c>
      <c r="R34" s="254">
        <v>1.17</v>
      </c>
      <c r="S34" s="163">
        <f t="shared" si="4"/>
        <v>0.89400000000000013</v>
      </c>
      <c r="T34" s="163"/>
    </row>
    <row r="35" spans="1:20" ht="25.5" customHeight="1">
      <c r="A35" s="222">
        <v>1</v>
      </c>
      <c r="B35" s="253">
        <v>27</v>
      </c>
      <c r="C35" s="385" t="s">
        <v>126</v>
      </c>
      <c r="D35" s="260" t="s">
        <v>78</v>
      </c>
      <c r="E35" s="163">
        <v>4.8899999999999997</v>
      </c>
      <c r="F35" s="163">
        <v>101.5</v>
      </c>
      <c r="G35" s="163">
        <v>100.8</v>
      </c>
      <c r="H35" s="163">
        <v>3.9</v>
      </c>
      <c r="I35" s="242">
        <f t="shared" ref="I35:I36" si="5">H35/E35*100</f>
        <v>79.75460122699387</v>
      </c>
      <c r="J35" s="322" t="s">
        <v>172</v>
      </c>
      <c r="K35" s="322"/>
      <c r="L35" s="322"/>
      <c r="M35" s="255">
        <v>4.45</v>
      </c>
      <c r="N35" s="163">
        <f t="shared" si="2"/>
        <v>91.002044989775072</v>
      </c>
      <c r="O35" s="246">
        <v>2.75</v>
      </c>
      <c r="P35" s="255">
        <v>0</v>
      </c>
      <c r="Q35" s="255">
        <v>4.5999999999999996</v>
      </c>
      <c r="R35" s="255">
        <v>3.52</v>
      </c>
      <c r="S35" s="163">
        <f t="shared" si="4"/>
        <v>3.0640000000000001</v>
      </c>
      <c r="T35" s="163"/>
    </row>
    <row r="36" spans="1:20" ht="25.5" customHeight="1">
      <c r="A36" s="222">
        <v>1.26</v>
      </c>
      <c r="B36" s="253">
        <v>28</v>
      </c>
      <c r="C36" s="385" t="s">
        <v>127</v>
      </c>
      <c r="D36" s="260" t="s">
        <v>78</v>
      </c>
      <c r="E36" s="163">
        <v>8.24</v>
      </c>
      <c r="F36" s="163">
        <v>108.7</v>
      </c>
      <c r="G36" s="163">
        <v>108.3</v>
      </c>
      <c r="H36" s="163">
        <v>7.28</v>
      </c>
      <c r="I36" s="242">
        <f t="shared" si="5"/>
        <v>88.349514563106794</v>
      </c>
      <c r="J36" s="322" t="s">
        <v>172</v>
      </c>
      <c r="K36" s="322"/>
      <c r="L36" s="322"/>
      <c r="M36" s="255">
        <v>7.99</v>
      </c>
      <c r="N36" s="163">
        <f t="shared" si="2"/>
        <v>96.966019417475721</v>
      </c>
      <c r="O36" s="249">
        <v>4.45</v>
      </c>
      <c r="P36" s="255">
        <v>1.05</v>
      </c>
      <c r="Q36" s="255">
        <v>8.24</v>
      </c>
      <c r="R36" s="255">
        <v>7.74</v>
      </c>
      <c r="S36" s="163">
        <f t="shared" si="4"/>
        <v>5.894000000000001</v>
      </c>
      <c r="T36" s="163"/>
    </row>
    <row r="37" spans="1:20" ht="25.5" customHeight="1">
      <c r="A37" s="220">
        <v>0.18</v>
      </c>
      <c r="B37" s="253">
        <v>29</v>
      </c>
      <c r="C37" s="267" t="s">
        <v>95</v>
      </c>
      <c r="D37" s="259" t="s">
        <v>96</v>
      </c>
      <c r="E37" s="243">
        <v>2.17</v>
      </c>
      <c r="F37" s="241">
        <v>84</v>
      </c>
      <c r="G37" s="228">
        <v>74.400000000000006</v>
      </c>
      <c r="H37" s="221">
        <v>0.56000000000000005</v>
      </c>
      <c r="I37" s="242">
        <f t="shared" si="3"/>
        <v>25.806451612903231</v>
      </c>
      <c r="J37" s="322" t="s">
        <v>172</v>
      </c>
      <c r="K37" s="322"/>
      <c r="L37" s="322"/>
      <c r="M37" s="254">
        <v>1.93</v>
      </c>
      <c r="N37" s="163">
        <f t="shared" si="2"/>
        <v>88.940092165898619</v>
      </c>
      <c r="O37" s="245">
        <v>0.88</v>
      </c>
      <c r="P37" s="254">
        <v>0.06</v>
      </c>
      <c r="Q37" s="254">
        <v>2.08</v>
      </c>
      <c r="R37" s="254">
        <v>1.47</v>
      </c>
      <c r="S37" s="163">
        <f t="shared" si="4"/>
        <v>1.284</v>
      </c>
      <c r="T37" s="163"/>
    </row>
    <row r="38" spans="1:20" ht="25.5" customHeight="1">
      <c r="A38" s="220">
        <v>0.12</v>
      </c>
      <c r="B38" s="253">
        <v>30</v>
      </c>
      <c r="C38" s="267" t="s">
        <v>164</v>
      </c>
      <c r="D38" s="259" t="s">
        <v>166</v>
      </c>
      <c r="E38" s="243">
        <v>1.42</v>
      </c>
      <c r="F38" s="241">
        <v>84.7</v>
      </c>
      <c r="G38" s="228">
        <v>84</v>
      </c>
      <c r="H38" s="221">
        <v>1.08</v>
      </c>
      <c r="I38" s="242">
        <f t="shared" si="3"/>
        <v>76.056338028169023</v>
      </c>
      <c r="J38" s="322" t="s">
        <v>172</v>
      </c>
      <c r="K38" s="322"/>
      <c r="L38" s="322"/>
      <c r="M38" s="254">
        <v>1.02</v>
      </c>
      <c r="N38" s="163">
        <f t="shared" si="2"/>
        <v>71.83098591549296</v>
      </c>
      <c r="O38" s="245">
        <v>0.25</v>
      </c>
      <c r="P38" s="254">
        <v>0.2</v>
      </c>
      <c r="Q38" s="254">
        <v>1.32</v>
      </c>
      <c r="R38" s="254">
        <v>1.08</v>
      </c>
      <c r="S38" s="163">
        <f t="shared" si="4"/>
        <v>0.77400000000000002</v>
      </c>
      <c r="T38" s="163"/>
    </row>
    <row r="39" spans="1:20" ht="25.5" customHeight="1">
      <c r="A39" s="220">
        <v>0.11</v>
      </c>
      <c r="B39" s="253">
        <v>31</v>
      </c>
      <c r="C39" s="267" t="s">
        <v>97</v>
      </c>
      <c r="D39" s="259" t="s">
        <v>166</v>
      </c>
      <c r="E39" s="243">
        <v>1.1599999999999999</v>
      </c>
      <c r="F39" s="241">
        <v>100.6</v>
      </c>
      <c r="G39" s="228">
        <v>100.35</v>
      </c>
      <c r="H39" s="221">
        <v>1.06</v>
      </c>
      <c r="I39" s="242">
        <f t="shared" si="3"/>
        <v>91.379310344827601</v>
      </c>
      <c r="J39" s="322" t="s">
        <v>172</v>
      </c>
      <c r="K39" s="322"/>
      <c r="L39" s="322"/>
      <c r="M39" s="254">
        <v>0.91</v>
      </c>
      <c r="N39" s="163">
        <f t="shared" si="2"/>
        <v>78.448275862068968</v>
      </c>
      <c r="O39" s="245">
        <v>0.24</v>
      </c>
      <c r="P39" s="254">
        <v>0</v>
      </c>
      <c r="Q39" s="254">
        <v>0</v>
      </c>
      <c r="R39" s="254">
        <v>0.91</v>
      </c>
      <c r="S39" s="163">
        <f t="shared" si="4"/>
        <v>0.41200000000000003</v>
      </c>
      <c r="T39" s="163"/>
    </row>
    <row r="40" spans="1:20" ht="25.5" customHeight="1">
      <c r="A40" s="220">
        <v>0.12</v>
      </c>
      <c r="B40" s="253">
        <v>32</v>
      </c>
      <c r="C40" s="267" t="s">
        <v>103</v>
      </c>
      <c r="D40" s="259" t="s">
        <v>36</v>
      </c>
      <c r="E40" s="163">
        <v>1.66</v>
      </c>
      <c r="F40" s="241">
        <v>93.7</v>
      </c>
      <c r="G40" s="163">
        <v>93.45</v>
      </c>
      <c r="H40" s="163">
        <v>1.55</v>
      </c>
      <c r="I40" s="242">
        <f t="shared" si="0"/>
        <v>93.373493975903614</v>
      </c>
      <c r="J40" s="323">
        <v>0</v>
      </c>
      <c r="K40" s="323">
        <v>612</v>
      </c>
      <c r="L40" s="323" t="s">
        <v>161</v>
      </c>
      <c r="M40" s="255">
        <v>0.98</v>
      </c>
      <c r="N40" s="163">
        <f t="shared" si="2"/>
        <v>59.036144578313255</v>
      </c>
      <c r="O40" s="246">
        <v>0.35</v>
      </c>
      <c r="P40" s="255">
        <v>0</v>
      </c>
      <c r="Q40" s="255">
        <v>1.66</v>
      </c>
      <c r="R40" s="255">
        <v>1.5</v>
      </c>
      <c r="S40" s="163">
        <f t="shared" si="4"/>
        <v>0.89800000000000002</v>
      </c>
      <c r="T40" s="163"/>
    </row>
    <row r="41" spans="1:20" ht="25.5" customHeight="1">
      <c r="A41" s="220">
        <v>0.39</v>
      </c>
      <c r="B41" s="253">
        <v>33</v>
      </c>
      <c r="C41" s="267" t="s">
        <v>101</v>
      </c>
      <c r="D41" s="259" t="s">
        <v>36</v>
      </c>
      <c r="E41" s="163">
        <v>2.66</v>
      </c>
      <c r="F41" s="241">
        <v>148.93</v>
      </c>
      <c r="G41" s="228">
        <v>148.69999999999999</v>
      </c>
      <c r="H41" s="228">
        <v>2.57</v>
      </c>
      <c r="I41" s="242">
        <f t="shared" si="0"/>
        <v>96.61654135338344</v>
      </c>
      <c r="J41" s="324"/>
      <c r="K41" s="324"/>
      <c r="L41" s="324"/>
      <c r="M41" s="257">
        <v>2.62</v>
      </c>
      <c r="N41" s="163">
        <f t="shared" si="2"/>
        <v>98.496240601503757</v>
      </c>
      <c r="O41" s="250">
        <v>1.67</v>
      </c>
      <c r="P41" s="257">
        <v>0.39</v>
      </c>
      <c r="Q41" s="257">
        <v>2.66</v>
      </c>
      <c r="R41" s="257">
        <v>2.59</v>
      </c>
      <c r="S41" s="163">
        <f t="shared" si="4"/>
        <v>1.986</v>
      </c>
      <c r="T41" s="163"/>
    </row>
    <row r="42" spans="1:20" ht="25.5" customHeight="1">
      <c r="A42" s="220">
        <v>0.09</v>
      </c>
      <c r="B42" s="253">
        <v>34</v>
      </c>
      <c r="C42" s="267" t="s">
        <v>102</v>
      </c>
      <c r="D42" s="259" t="s">
        <v>36</v>
      </c>
      <c r="E42" s="163">
        <v>1.08</v>
      </c>
      <c r="F42" s="241">
        <v>98.2</v>
      </c>
      <c r="G42" s="163">
        <v>97.9</v>
      </c>
      <c r="H42" s="163">
        <v>0.96</v>
      </c>
      <c r="I42" s="242">
        <f t="shared" si="0"/>
        <v>88.888888888888886</v>
      </c>
      <c r="J42" s="324"/>
      <c r="K42" s="324"/>
      <c r="L42" s="324"/>
      <c r="M42" s="255">
        <v>1</v>
      </c>
      <c r="N42" s="163">
        <f t="shared" si="2"/>
        <v>92.592592592592581</v>
      </c>
      <c r="O42" s="246">
        <v>0.39</v>
      </c>
      <c r="P42" s="255">
        <v>0.14000000000000001</v>
      </c>
      <c r="Q42" s="255">
        <v>1.08</v>
      </c>
      <c r="R42" s="255">
        <v>0.94</v>
      </c>
      <c r="S42" s="163">
        <f t="shared" si="4"/>
        <v>0.71000000000000008</v>
      </c>
      <c r="T42" s="244"/>
    </row>
    <row r="43" spans="1:20" ht="25.5" customHeight="1">
      <c r="A43" s="222">
        <v>0.66</v>
      </c>
      <c r="B43" s="253">
        <v>35</v>
      </c>
      <c r="C43" s="385" t="s">
        <v>125</v>
      </c>
      <c r="D43" s="260" t="s">
        <v>96</v>
      </c>
      <c r="E43" s="163">
        <v>6.18</v>
      </c>
      <c r="F43" s="163">
        <v>105</v>
      </c>
      <c r="G43" s="163">
        <v>104.6</v>
      </c>
      <c r="H43" s="163">
        <v>5.72</v>
      </c>
      <c r="I43" s="242">
        <f t="shared" si="0"/>
        <v>92.556634304207122</v>
      </c>
      <c r="J43" s="325"/>
      <c r="K43" s="325"/>
      <c r="L43" s="325"/>
      <c r="M43" s="255">
        <v>5.6</v>
      </c>
      <c r="N43" s="163">
        <f t="shared" si="2"/>
        <v>90.614886731391593</v>
      </c>
      <c r="O43" s="246">
        <v>0.62</v>
      </c>
      <c r="P43" s="255">
        <v>0</v>
      </c>
      <c r="Q43" s="255">
        <v>6.18</v>
      </c>
      <c r="R43" s="255">
        <v>5.5</v>
      </c>
      <c r="S43" s="163">
        <f t="shared" si="4"/>
        <v>3.5799999999999996</v>
      </c>
      <c r="T43" s="163"/>
    </row>
    <row r="44" spans="1:20" ht="25.5" customHeight="1">
      <c r="A44" s="220">
        <v>0.24</v>
      </c>
      <c r="B44" s="253">
        <v>36</v>
      </c>
      <c r="C44" s="267" t="s">
        <v>119</v>
      </c>
      <c r="D44" s="259" t="s">
        <v>169</v>
      </c>
      <c r="E44" s="163">
        <v>2.33</v>
      </c>
      <c r="F44" s="241">
        <v>102.1</v>
      </c>
      <c r="G44" s="163">
        <v>98.3</v>
      </c>
      <c r="H44" s="163">
        <v>0.26700000000000002</v>
      </c>
      <c r="I44" s="242">
        <f t="shared" si="0"/>
        <v>11.459227467811159</v>
      </c>
      <c r="J44" s="322" t="s">
        <v>172</v>
      </c>
      <c r="K44" s="322"/>
      <c r="L44" s="322"/>
      <c r="M44" s="255">
        <v>0.81</v>
      </c>
      <c r="N44" s="163">
        <f t="shared" si="2"/>
        <v>34.763948497854081</v>
      </c>
      <c r="O44" s="246">
        <v>0</v>
      </c>
      <c r="P44" s="255">
        <v>0</v>
      </c>
      <c r="Q44" s="255">
        <v>1.1299999999999999</v>
      </c>
      <c r="R44" s="255">
        <v>0.32</v>
      </c>
      <c r="S44" s="163">
        <f t="shared" si="4"/>
        <v>0.45199999999999996</v>
      </c>
      <c r="T44" s="163"/>
    </row>
    <row r="45" spans="1:20" ht="25.5" customHeight="1">
      <c r="A45" s="222">
        <v>1.1499999999999999</v>
      </c>
      <c r="B45" s="253">
        <v>37</v>
      </c>
      <c r="C45" s="385" t="s">
        <v>142</v>
      </c>
      <c r="D45" s="260" t="s">
        <v>171</v>
      </c>
      <c r="E45" s="163">
        <v>3.41</v>
      </c>
      <c r="F45" s="163">
        <v>515</v>
      </c>
      <c r="G45" s="163">
        <v>514.79999999999995</v>
      </c>
      <c r="H45" s="163">
        <v>3.18</v>
      </c>
      <c r="I45" s="242">
        <f t="shared" si="0"/>
        <v>93.255131964809394</v>
      </c>
      <c r="J45" s="322" t="s">
        <v>172</v>
      </c>
      <c r="K45" s="322"/>
      <c r="L45" s="322"/>
      <c r="M45" s="255">
        <v>3.3</v>
      </c>
      <c r="N45" s="163">
        <f t="shared" si="2"/>
        <v>96.774193548387089</v>
      </c>
      <c r="O45" s="246">
        <v>0.49</v>
      </c>
      <c r="P45" s="255">
        <v>0</v>
      </c>
      <c r="Q45" s="255">
        <v>1.4</v>
      </c>
      <c r="R45" s="255">
        <v>2.93</v>
      </c>
      <c r="S45" s="163">
        <f t="shared" si="4"/>
        <v>1.6239999999999999</v>
      </c>
      <c r="T45" s="163"/>
    </row>
    <row r="46" spans="1:20" ht="25.5" customHeight="1">
      <c r="A46" s="160">
        <f>SUM(A9:A45)</f>
        <v>13.609999999999998</v>
      </c>
      <c r="B46" s="332" t="s">
        <v>229</v>
      </c>
      <c r="C46" s="332"/>
      <c r="D46" s="332"/>
      <c r="E46" s="160">
        <f>SUM(E9:E45)</f>
        <v>99.309999999999988</v>
      </c>
      <c r="F46" s="160"/>
      <c r="G46" s="160"/>
      <c r="H46" s="160">
        <f>SUM(H9:H45)</f>
        <v>75.588000000000008</v>
      </c>
      <c r="I46" s="225">
        <f t="shared" si="0"/>
        <v>76.113180948544979</v>
      </c>
      <c r="J46" s="335"/>
      <c r="K46" s="336"/>
      <c r="L46" s="337"/>
      <c r="M46" s="160">
        <f>SUM(M9:M45)</f>
        <v>78.210000000000008</v>
      </c>
      <c r="N46" s="163">
        <f t="shared" ref="N46" si="6">M46/E46*100</f>
        <v>78.753398449300192</v>
      </c>
      <c r="O46" s="160">
        <f>SUM(O9:O45)</f>
        <v>26.799999999999997</v>
      </c>
      <c r="P46" s="160">
        <f>SUM(P9:P45)</f>
        <v>14.940000000000001</v>
      </c>
      <c r="Q46" s="160">
        <f>SUM(Q9:Q45)</f>
        <v>83.71999999999997</v>
      </c>
      <c r="R46" s="160">
        <f>SUM(R9:R45)</f>
        <v>70.12</v>
      </c>
      <c r="S46" s="163">
        <f>SUM(S9:S45)</f>
        <v>54.757999999999996</v>
      </c>
      <c r="T46" s="160"/>
    </row>
    <row r="47" spans="1:20" ht="18"/>
    <row r="48" spans="1:20" ht="18"/>
    <row r="49" spans="12:18" ht="18">
      <c r="R49" s="227" t="s">
        <v>213</v>
      </c>
    </row>
    <row r="50" spans="12:18" ht="18" customHeight="1">
      <c r="L50" s="331"/>
      <c r="M50" s="331"/>
      <c r="N50" s="331"/>
      <c r="R50" s="227" t="s">
        <v>218</v>
      </c>
    </row>
    <row r="51" spans="12:18" ht="21">
      <c r="M51" s="239"/>
      <c r="R51" s="227" t="s">
        <v>219</v>
      </c>
    </row>
    <row r="52" spans="12:18" ht="18"/>
  </sheetData>
  <sheetProtection selectLockedCells="1" selectUnlockedCells="1"/>
  <mergeCells count="50">
    <mergeCell ref="B1:T1"/>
    <mergeCell ref="A2:B2"/>
    <mergeCell ref="D2:O2"/>
    <mergeCell ref="P2:R2"/>
    <mergeCell ref="T4:T6"/>
    <mergeCell ref="O4:R5"/>
    <mergeCell ref="S4:S6"/>
    <mergeCell ref="A4:A6"/>
    <mergeCell ref="B4:B6"/>
    <mergeCell ref="C4:C6"/>
    <mergeCell ref="D4:D6"/>
    <mergeCell ref="E4:I4"/>
    <mergeCell ref="E5:E6"/>
    <mergeCell ref="F5:F6"/>
    <mergeCell ref="G5:G6"/>
    <mergeCell ref="H5:H6"/>
    <mergeCell ref="L50:N50"/>
    <mergeCell ref="B46:D46"/>
    <mergeCell ref="A3:T3"/>
    <mergeCell ref="L4:N5"/>
    <mergeCell ref="I5:I6"/>
    <mergeCell ref="J44:L44"/>
    <mergeCell ref="J45:L45"/>
    <mergeCell ref="J4:J6"/>
    <mergeCell ref="K4:K6"/>
    <mergeCell ref="J12:L12"/>
    <mergeCell ref="J46:L46"/>
    <mergeCell ref="L31:L33"/>
    <mergeCell ref="J15:L15"/>
    <mergeCell ref="L17:L20"/>
    <mergeCell ref="J17:J20"/>
    <mergeCell ref="K17:K20"/>
    <mergeCell ref="A8:B8"/>
    <mergeCell ref="C8:T8"/>
    <mergeCell ref="J14:L14"/>
    <mergeCell ref="J16:L16"/>
    <mergeCell ref="J21:J29"/>
    <mergeCell ref="K21:K29"/>
    <mergeCell ref="L21:L29"/>
    <mergeCell ref="J34:L34"/>
    <mergeCell ref="J37:L37"/>
    <mergeCell ref="J31:J33"/>
    <mergeCell ref="K31:K33"/>
    <mergeCell ref="J40:J43"/>
    <mergeCell ref="K40:K43"/>
    <mergeCell ref="L40:L43"/>
    <mergeCell ref="J35:L35"/>
    <mergeCell ref="J36:L36"/>
    <mergeCell ref="J38:L38"/>
    <mergeCell ref="J39:L39"/>
  </mergeCells>
  <printOptions horizontalCentered="1" verticalCentered="1"/>
  <pageMargins left="0.16" right="0.17" top="0.22" bottom="0.26" header="0.26" footer="0.16"/>
  <pageSetup paperSize="9" scale="71" firstPageNumber="0" fitToHeight="4" orientation="landscape" horizontalDpi="300" verticalDpi="300" r:id="rId1"/>
  <headerFooter alignWithMargins="0">
    <oddFooter>&amp;L&amp;"Arial,Regular"&amp;8&amp;Z&amp;F</oddFooter>
  </headerFooter>
  <rowBreaks count="1" manualBreakCount="1">
    <brk id="29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Y27"/>
  <sheetViews>
    <sheetView showGridLines="0" view="pageBreakPreview" zoomScale="70" zoomScaleSheetLayoutView="70" workbookViewId="0">
      <selection activeCell="L9" sqref="L9:M9"/>
    </sheetView>
  </sheetViews>
  <sheetFormatPr defaultColWidth="8.42578125" defaultRowHeight="50.25" customHeight="1"/>
  <cols>
    <col min="1" max="1" width="8.7109375" style="95" customWidth="1"/>
    <col min="2" max="2" width="7.28515625" style="95" customWidth="1"/>
    <col min="3" max="3" width="15.140625" style="95" customWidth="1"/>
    <col min="4" max="4" width="11.140625" style="95" customWidth="1"/>
    <col min="5" max="5" width="9.85546875" style="126" customWidth="1"/>
    <col min="6" max="6" width="4.5703125" style="126" customWidth="1"/>
    <col min="7" max="7" width="10.28515625" style="95" customWidth="1"/>
    <col min="8" max="8" width="9.85546875" style="95" customWidth="1"/>
    <col min="9" max="9" width="9.85546875" style="126" customWidth="1"/>
    <col min="10" max="11" width="9.85546875" style="95" customWidth="1"/>
    <col min="12" max="12" width="7.7109375" style="95" customWidth="1"/>
    <col min="13" max="13" width="2.5703125" style="95" customWidth="1"/>
    <col min="14" max="14" width="9" style="126" customWidth="1"/>
    <col min="15" max="18" width="9" style="95" customWidth="1"/>
    <col min="19" max="19" width="10.7109375" style="126" customWidth="1"/>
    <col min="20" max="20" width="5.85546875" style="95" customWidth="1"/>
    <col min="21" max="25" width="3.7109375" style="95" customWidth="1"/>
    <col min="26" max="16384" width="8.42578125" style="95"/>
  </cols>
  <sheetData>
    <row r="1" spans="1:25" ht="23.25" customHeight="1">
      <c r="A1" s="127"/>
      <c r="B1" s="369" t="s">
        <v>145</v>
      </c>
      <c r="C1" s="369"/>
      <c r="D1" s="369"/>
      <c r="E1" s="369"/>
      <c r="F1" s="369"/>
      <c r="G1" s="369"/>
      <c r="H1" s="369"/>
      <c r="I1" s="369"/>
      <c r="J1" s="369"/>
      <c r="K1" s="369"/>
      <c r="L1" s="369"/>
      <c r="M1" s="369"/>
      <c r="N1" s="369"/>
      <c r="O1" s="369"/>
      <c r="P1" s="369"/>
      <c r="Q1" s="369"/>
      <c r="R1" s="369"/>
      <c r="S1" s="369"/>
      <c r="T1" s="369"/>
    </row>
    <row r="2" spans="1:25" ht="23.25" customHeight="1">
      <c r="A2" s="370" t="s">
        <v>81</v>
      </c>
      <c r="B2" s="370"/>
      <c r="C2" s="128"/>
      <c r="D2" s="369" t="s">
        <v>165</v>
      </c>
      <c r="E2" s="369"/>
      <c r="F2" s="369"/>
      <c r="G2" s="369"/>
      <c r="H2" s="369"/>
      <c r="I2" s="369"/>
      <c r="J2" s="369"/>
      <c r="K2" s="369"/>
      <c r="L2" s="369"/>
      <c r="M2" s="369"/>
      <c r="N2" s="369"/>
      <c r="O2" s="369"/>
      <c r="P2" s="369"/>
      <c r="Q2" s="369"/>
      <c r="R2" s="369"/>
      <c r="S2" s="129"/>
      <c r="T2" s="130"/>
      <c r="U2" s="96"/>
      <c r="V2" s="96"/>
      <c r="W2" s="96"/>
      <c r="X2" s="96"/>
      <c r="Y2" s="96"/>
    </row>
    <row r="3" spans="1:25" s="97" customFormat="1" ht="23.25" customHeight="1">
      <c r="A3" s="127"/>
      <c r="B3" s="131"/>
      <c r="C3" s="131"/>
      <c r="D3" s="131"/>
      <c r="E3" s="132"/>
      <c r="F3" s="132"/>
      <c r="G3" s="371" t="s">
        <v>0</v>
      </c>
      <c r="H3" s="371"/>
      <c r="I3" s="371"/>
      <c r="J3" s="371"/>
      <c r="K3" s="371"/>
      <c r="L3" s="131"/>
      <c r="M3" s="131"/>
      <c r="N3" s="125"/>
      <c r="O3" s="133"/>
      <c r="P3" s="134"/>
      <c r="Q3" s="134"/>
      <c r="R3" s="135"/>
      <c r="S3" s="136"/>
      <c r="T3" s="135"/>
    </row>
    <row r="4" spans="1:25" s="138" customFormat="1" ht="23.25" customHeight="1">
      <c r="A4" s="368" t="s">
        <v>239</v>
      </c>
      <c r="B4" s="368"/>
      <c r="C4" s="368"/>
      <c r="D4" s="368"/>
      <c r="E4" s="368"/>
      <c r="F4" s="368"/>
      <c r="G4" s="368"/>
      <c r="H4" s="368"/>
      <c r="I4" s="368"/>
      <c r="J4" s="368"/>
      <c r="K4" s="368"/>
      <c r="L4" s="368"/>
      <c r="M4" s="368"/>
      <c r="N4" s="368"/>
      <c r="O4" s="368"/>
      <c r="P4" s="368"/>
      <c r="Q4" s="368"/>
      <c r="R4" s="368"/>
      <c r="S4" s="368"/>
      <c r="T4" s="137"/>
    </row>
    <row r="5" spans="1:25" ht="47.25" customHeight="1">
      <c r="A5" s="139"/>
      <c r="B5" s="355" t="s">
        <v>147</v>
      </c>
      <c r="C5" s="354" t="s">
        <v>148</v>
      </c>
      <c r="D5" s="354" t="s">
        <v>76</v>
      </c>
      <c r="E5" s="356" t="s">
        <v>6</v>
      </c>
      <c r="F5" s="357"/>
      <c r="G5" s="354" t="s">
        <v>149</v>
      </c>
      <c r="H5" s="355" t="s">
        <v>150</v>
      </c>
      <c r="I5" s="360" t="s">
        <v>151</v>
      </c>
      <c r="J5" s="362" t="s">
        <v>15</v>
      </c>
      <c r="K5" s="355" t="s">
        <v>224</v>
      </c>
      <c r="L5" s="363" t="s">
        <v>152</v>
      </c>
      <c r="M5" s="364"/>
      <c r="N5" s="367" t="s">
        <v>153</v>
      </c>
      <c r="O5" s="367"/>
      <c r="P5" s="367"/>
      <c r="Q5" s="367"/>
      <c r="R5" s="367"/>
      <c r="S5" s="354" t="s">
        <v>154</v>
      </c>
    </row>
    <row r="6" spans="1:25" ht="63.75" customHeight="1">
      <c r="A6" s="140"/>
      <c r="B6" s="355"/>
      <c r="C6" s="354"/>
      <c r="D6" s="354"/>
      <c r="E6" s="358"/>
      <c r="F6" s="359"/>
      <c r="G6" s="354"/>
      <c r="H6" s="355"/>
      <c r="I6" s="361"/>
      <c r="J6" s="362"/>
      <c r="K6" s="355"/>
      <c r="L6" s="365"/>
      <c r="M6" s="366"/>
      <c r="N6" s="233">
        <v>2017</v>
      </c>
      <c r="O6" s="233">
        <v>2018</v>
      </c>
      <c r="P6" s="233">
        <v>2019</v>
      </c>
      <c r="Q6" s="233">
        <v>2020</v>
      </c>
      <c r="R6" s="141">
        <v>2021</v>
      </c>
      <c r="S6" s="354"/>
    </row>
    <row r="7" spans="1:25" s="143" customFormat="1" ht="20.25" customHeight="1">
      <c r="A7" s="142"/>
      <c r="B7" s="141">
        <v>1</v>
      </c>
      <c r="C7" s="141">
        <v>2</v>
      </c>
      <c r="D7" s="141">
        <v>3</v>
      </c>
      <c r="E7" s="352">
        <v>4</v>
      </c>
      <c r="F7" s="353"/>
      <c r="G7" s="141">
        <v>5</v>
      </c>
      <c r="H7" s="141">
        <v>6</v>
      </c>
      <c r="I7" s="141">
        <v>7</v>
      </c>
      <c r="J7" s="141">
        <v>8</v>
      </c>
      <c r="K7" s="141">
        <v>9</v>
      </c>
      <c r="L7" s="352">
        <v>10</v>
      </c>
      <c r="M7" s="353"/>
      <c r="N7" s="161">
        <v>12</v>
      </c>
      <c r="O7" s="161">
        <v>13</v>
      </c>
      <c r="P7" s="161">
        <v>14</v>
      </c>
      <c r="Q7" s="161">
        <v>15</v>
      </c>
      <c r="R7" s="141">
        <v>15</v>
      </c>
      <c r="S7" s="141">
        <v>16</v>
      </c>
    </row>
    <row r="8" spans="1:25" ht="29.25" customHeight="1">
      <c r="A8" s="140"/>
      <c r="B8" s="144">
        <v>1</v>
      </c>
      <c r="C8" s="258" t="s">
        <v>77</v>
      </c>
      <c r="D8" s="258" t="s">
        <v>78</v>
      </c>
      <c r="E8" s="345" t="s">
        <v>26</v>
      </c>
      <c r="F8" s="346"/>
      <c r="G8" s="146" t="s">
        <v>79</v>
      </c>
      <c r="H8" s="147">
        <v>0.75</v>
      </c>
      <c r="I8" s="158">
        <v>96</v>
      </c>
      <c r="J8" s="158">
        <v>94.3</v>
      </c>
      <c r="K8" s="158">
        <v>0.41</v>
      </c>
      <c r="L8" s="347">
        <f>K8/H8*100</f>
        <v>54.666666666666664</v>
      </c>
      <c r="M8" s="348"/>
      <c r="N8" s="261">
        <v>0.11</v>
      </c>
      <c r="O8" s="261">
        <v>0</v>
      </c>
      <c r="P8" s="261">
        <v>0.55000000000000004</v>
      </c>
      <c r="Q8" s="261">
        <v>0</v>
      </c>
      <c r="R8" s="261">
        <v>0.18</v>
      </c>
      <c r="S8" s="149"/>
    </row>
    <row r="9" spans="1:25" ht="29.25" customHeight="1">
      <c r="A9" s="140"/>
      <c r="B9" s="150">
        <v>2</v>
      </c>
      <c r="C9" s="268" t="s">
        <v>155</v>
      </c>
      <c r="D9" s="258" t="s">
        <v>78</v>
      </c>
      <c r="E9" s="345" t="s">
        <v>156</v>
      </c>
      <c r="F9" s="346"/>
      <c r="G9" s="146" t="s">
        <v>157</v>
      </c>
      <c r="H9" s="151">
        <v>1.36</v>
      </c>
      <c r="I9" s="159">
        <v>92</v>
      </c>
      <c r="J9" s="159">
        <v>90.6</v>
      </c>
      <c r="K9" s="159">
        <v>0.56999999999999995</v>
      </c>
      <c r="L9" s="347">
        <f>K9/H9*100</f>
        <v>41.911764705882348</v>
      </c>
      <c r="M9" s="348"/>
      <c r="N9" s="261">
        <v>0.41</v>
      </c>
      <c r="O9" s="261">
        <v>0</v>
      </c>
      <c r="P9" s="261">
        <v>0.62</v>
      </c>
      <c r="Q9" s="261">
        <v>0.67</v>
      </c>
      <c r="R9" s="261">
        <v>0.77</v>
      </c>
      <c r="S9" s="149"/>
    </row>
    <row r="10" spans="1:25" ht="29.25" customHeight="1">
      <c r="A10" s="140"/>
      <c r="B10" s="150">
        <v>3</v>
      </c>
      <c r="C10" s="268" t="s">
        <v>158</v>
      </c>
      <c r="D10" s="258" t="s">
        <v>78</v>
      </c>
      <c r="E10" s="345" t="s">
        <v>156</v>
      </c>
      <c r="F10" s="346"/>
      <c r="G10" s="146" t="s">
        <v>157</v>
      </c>
      <c r="H10" s="151">
        <v>1.03</v>
      </c>
      <c r="I10" s="159">
        <v>92</v>
      </c>
      <c r="J10" s="159">
        <v>91.7</v>
      </c>
      <c r="K10" s="159">
        <v>0.95</v>
      </c>
      <c r="L10" s="347">
        <f>K10/H10*100</f>
        <v>92.233009708737853</v>
      </c>
      <c r="M10" s="348"/>
      <c r="N10" s="261">
        <v>0.55000000000000004</v>
      </c>
      <c r="O10" s="261">
        <v>0</v>
      </c>
      <c r="P10" s="261">
        <v>1.03</v>
      </c>
      <c r="Q10" s="261">
        <v>0.95</v>
      </c>
      <c r="R10" s="261">
        <v>1.03</v>
      </c>
      <c r="S10" s="149"/>
    </row>
    <row r="11" spans="1:25" ht="29.25" customHeight="1">
      <c r="A11" s="140"/>
      <c r="B11" s="150">
        <v>4</v>
      </c>
      <c r="C11" s="268" t="s">
        <v>159</v>
      </c>
      <c r="D11" s="258" t="s">
        <v>78</v>
      </c>
      <c r="E11" s="345" t="s">
        <v>156</v>
      </c>
      <c r="F11" s="346"/>
      <c r="G11" s="146" t="s">
        <v>157</v>
      </c>
      <c r="H11" s="151">
        <v>1.1599999999999999</v>
      </c>
      <c r="I11" s="159">
        <v>93</v>
      </c>
      <c r="J11" s="159">
        <v>90</v>
      </c>
      <c r="K11" s="159">
        <v>0.37</v>
      </c>
      <c r="L11" s="347">
        <f>K11/H11*100</f>
        <v>31.896551724137932</v>
      </c>
      <c r="M11" s="348"/>
      <c r="N11" s="261">
        <v>0.52</v>
      </c>
      <c r="O11" s="261">
        <v>0</v>
      </c>
      <c r="P11" s="261">
        <v>0</v>
      </c>
      <c r="Q11" s="261">
        <v>0.56999999999999995</v>
      </c>
      <c r="R11" s="261">
        <v>0.5</v>
      </c>
      <c r="S11" s="149"/>
    </row>
    <row r="12" spans="1:25" ht="21.75" customHeight="1">
      <c r="A12" s="152"/>
      <c r="B12" s="153"/>
      <c r="C12" s="145" t="s">
        <v>160</v>
      </c>
      <c r="D12" s="154" t="s">
        <v>161</v>
      </c>
      <c r="E12" s="349" t="s">
        <v>161</v>
      </c>
      <c r="F12" s="350"/>
      <c r="G12" s="162" t="s">
        <v>161</v>
      </c>
      <c r="H12" s="155">
        <f>SUM(H8:H11)</f>
        <v>4.3000000000000007</v>
      </c>
      <c r="I12" s="155"/>
      <c r="J12" s="156"/>
      <c r="K12" s="252">
        <f>SUM(K8:K11)</f>
        <v>2.2999999999999998</v>
      </c>
      <c r="L12" s="351">
        <f>SUM(K12/H12*100)</f>
        <v>53.488372093023237</v>
      </c>
      <c r="M12" s="351"/>
      <c r="N12" s="148">
        <f>SUM(N8:N11)</f>
        <v>1.59</v>
      </c>
      <c r="O12" s="148">
        <f t="shared" ref="O12:R12" si="0">SUM(O8:O11)</f>
        <v>0</v>
      </c>
      <c r="P12" s="148">
        <f t="shared" si="0"/>
        <v>2.2000000000000002</v>
      </c>
      <c r="Q12" s="148">
        <f t="shared" si="0"/>
        <v>2.19</v>
      </c>
      <c r="R12" s="148">
        <f t="shared" si="0"/>
        <v>2.48</v>
      </c>
      <c r="S12" s="157"/>
    </row>
    <row r="13" spans="1:25" ht="50.25" customHeight="1">
      <c r="Q13" s="98" t="s">
        <v>55</v>
      </c>
    </row>
    <row r="14" spans="1:25" ht="18" customHeight="1">
      <c r="Q14" s="98" t="s">
        <v>80</v>
      </c>
    </row>
    <row r="27" spans="1:1" ht="50.25" customHeight="1">
      <c r="A27" s="217"/>
    </row>
  </sheetData>
  <sheetProtection selectLockedCells="1" selectUnlockedCells="1"/>
  <mergeCells count="30">
    <mergeCell ref="A4:S4"/>
    <mergeCell ref="B1:T1"/>
    <mergeCell ref="A2:B2"/>
    <mergeCell ref="D2:O2"/>
    <mergeCell ref="P2:R2"/>
    <mergeCell ref="G3:K3"/>
    <mergeCell ref="S5:S6"/>
    <mergeCell ref="B5:B6"/>
    <mergeCell ref="C5:C6"/>
    <mergeCell ref="D5:D6"/>
    <mergeCell ref="E5:F6"/>
    <mergeCell ref="G5:G6"/>
    <mergeCell ref="H5:H6"/>
    <mergeCell ref="I5:I6"/>
    <mergeCell ref="J5:J6"/>
    <mergeCell ref="K5:K6"/>
    <mergeCell ref="L5:M6"/>
    <mergeCell ref="N5:R5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</mergeCells>
  <printOptions horizontalCentered="1" verticalCentered="1"/>
  <pageMargins left="0.55000000000000004" right="0.17013888888888901" top="0.22" bottom="0.26" header="0.26" footer="0.16"/>
  <pageSetup paperSize="9" scale="80" firstPageNumber="0" fitToHeight="4" orientation="landscape" horizontalDpi="300" verticalDpi="300" r:id="rId1"/>
  <headerFooter alignWithMargins="0">
    <oddFooter>&amp;L&amp;"Arial,Regular"&amp;8&amp;Z&amp;F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V213"/>
  <sheetViews>
    <sheetView view="pageBreakPreview" topLeftCell="A7" zoomScale="80" zoomScaleNormal="84" zoomScaleSheetLayoutView="80" workbookViewId="0">
      <selection activeCell="K39" sqref="K39:L39"/>
    </sheetView>
  </sheetViews>
  <sheetFormatPr defaultColWidth="18.5703125" defaultRowHeight="26.25" customHeight="1"/>
  <cols>
    <col min="1" max="1" width="11" style="1" customWidth="1"/>
    <col min="2" max="2" width="4.7109375" style="1" customWidth="1"/>
    <col min="3" max="3" width="23.140625" style="1" customWidth="1"/>
    <col min="4" max="4" width="10.5703125" style="1" customWidth="1"/>
    <col min="5" max="5" width="10.140625" style="1" customWidth="1"/>
    <col min="6" max="6" width="12.42578125" style="1" customWidth="1"/>
    <col min="7" max="7" width="11.140625" style="1" customWidth="1"/>
    <col min="8" max="8" width="9.7109375" style="1" customWidth="1"/>
    <col min="9" max="9" width="8.140625" style="1" customWidth="1"/>
    <col min="10" max="10" width="10.5703125" style="1" customWidth="1"/>
    <col min="11" max="11" width="10.28515625" style="1" customWidth="1"/>
    <col min="12" max="12" width="11.42578125" style="1" customWidth="1"/>
    <col min="13" max="13" width="10.28515625" style="1" customWidth="1"/>
    <col min="14" max="14" width="13.42578125" style="1" customWidth="1"/>
    <col min="15" max="15" width="11.28515625" style="1" customWidth="1"/>
    <col min="16" max="16" width="11.5703125" style="1" customWidth="1"/>
    <col min="17" max="17" width="10.140625" style="1" customWidth="1"/>
    <col min="18" max="18" width="10.7109375" style="1" customWidth="1"/>
    <col min="19" max="19" width="14.5703125" style="1" customWidth="1"/>
    <col min="20" max="20" width="25.42578125" style="1" customWidth="1"/>
    <col min="21" max="251" width="4.5703125" style="1" customWidth="1"/>
    <col min="252" max="253" width="0" style="1" hidden="1" customWidth="1"/>
    <col min="254" max="254" width="0" hidden="1" customWidth="1"/>
  </cols>
  <sheetData>
    <row r="1" spans="1:256" s="3" customFormat="1" ht="25.5" customHeight="1">
      <c r="A1" s="271" t="s">
        <v>0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</row>
    <row r="2" spans="1:256" s="3" customFormat="1" ht="32.25" customHeight="1">
      <c r="A2" s="271" t="s">
        <v>128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</row>
    <row r="3" spans="1:256" s="3" customFormat="1" ht="30.75" customHeight="1">
      <c r="A3" s="271" t="s">
        <v>140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</row>
    <row r="4" spans="1:256" s="3" customFormat="1" ht="24.75" customHeight="1">
      <c r="A4" s="373" t="s">
        <v>3</v>
      </c>
      <c r="B4" s="374" t="s">
        <v>4</v>
      </c>
      <c r="C4" s="372" t="s">
        <v>5</v>
      </c>
      <c r="D4" s="372" t="s">
        <v>6</v>
      </c>
      <c r="E4" s="372" t="s">
        <v>84</v>
      </c>
      <c r="F4" s="372"/>
      <c r="G4" s="372"/>
      <c r="H4" s="372"/>
      <c r="I4" s="372" t="s">
        <v>8</v>
      </c>
      <c r="J4" s="372" t="s">
        <v>85</v>
      </c>
      <c r="K4" s="372" t="s">
        <v>129</v>
      </c>
      <c r="L4" s="372"/>
      <c r="M4" s="372"/>
      <c r="N4" s="372" t="s">
        <v>11</v>
      </c>
      <c r="O4" s="372"/>
      <c r="P4" s="372"/>
      <c r="Q4" s="372"/>
      <c r="R4" s="376" t="s">
        <v>86</v>
      </c>
      <c r="S4" s="372" t="s">
        <v>13</v>
      </c>
    </row>
    <row r="5" spans="1:256" s="3" customFormat="1" ht="25.5" customHeight="1">
      <c r="A5" s="373"/>
      <c r="B5" s="374"/>
      <c r="C5" s="372"/>
      <c r="D5" s="372"/>
      <c r="E5" s="372" t="s">
        <v>14</v>
      </c>
      <c r="F5" s="99" t="s">
        <v>15</v>
      </c>
      <c r="G5" s="100" t="s">
        <v>16</v>
      </c>
      <c r="H5" s="100" t="s">
        <v>89</v>
      </c>
      <c r="I5" s="372"/>
      <c r="J5" s="372"/>
      <c r="K5" s="372"/>
      <c r="L5" s="372"/>
      <c r="M5" s="372"/>
      <c r="N5" s="372"/>
      <c r="O5" s="372"/>
      <c r="P5" s="372"/>
      <c r="Q5" s="372"/>
      <c r="R5" s="376"/>
      <c r="S5" s="372"/>
    </row>
    <row r="6" spans="1:256" s="3" customFormat="1" ht="71.25" customHeight="1">
      <c r="A6" s="373"/>
      <c r="B6" s="374"/>
      <c r="C6" s="372"/>
      <c r="D6" s="372"/>
      <c r="E6" s="372"/>
      <c r="F6" s="101"/>
      <c r="G6" s="102"/>
      <c r="H6" s="102"/>
      <c r="I6" s="372"/>
      <c r="J6" s="372"/>
      <c r="K6" s="28" t="s">
        <v>90</v>
      </c>
      <c r="L6" s="28" t="s">
        <v>19</v>
      </c>
      <c r="M6" s="28" t="s">
        <v>20</v>
      </c>
      <c r="N6" s="28">
        <v>2009</v>
      </c>
      <c r="O6" s="28">
        <v>2010</v>
      </c>
      <c r="P6" s="28">
        <v>2011</v>
      </c>
      <c r="Q6" s="28">
        <v>2012</v>
      </c>
      <c r="R6" s="376"/>
      <c r="S6" s="372"/>
    </row>
    <row r="7" spans="1:256" s="3" customFormat="1" ht="28.5" customHeight="1">
      <c r="A7" s="103"/>
      <c r="B7" s="104">
        <v>1</v>
      </c>
      <c r="C7" s="104">
        <v>2</v>
      </c>
      <c r="D7" s="104">
        <v>3</v>
      </c>
      <c r="E7" s="104">
        <v>4</v>
      </c>
      <c r="F7" s="104">
        <v>5</v>
      </c>
      <c r="G7" s="104">
        <v>6</v>
      </c>
      <c r="H7" s="104">
        <v>7</v>
      </c>
      <c r="I7" s="104">
        <v>8</v>
      </c>
      <c r="J7" s="104">
        <v>9</v>
      </c>
      <c r="K7" s="104">
        <v>10</v>
      </c>
      <c r="L7" s="104">
        <v>11</v>
      </c>
      <c r="M7" s="104">
        <v>12</v>
      </c>
      <c r="N7" s="104">
        <v>13</v>
      </c>
      <c r="O7" s="104">
        <v>14</v>
      </c>
      <c r="P7" s="104">
        <v>15</v>
      </c>
      <c r="Q7" s="28">
        <v>16</v>
      </c>
      <c r="R7" s="104">
        <v>17</v>
      </c>
      <c r="S7" s="21">
        <v>18</v>
      </c>
    </row>
    <row r="8" spans="1:256" s="3" customFormat="1" ht="25.5" customHeight="1">
      <c r="A8" s="103"/>
      <c r="B8" s="12"/>
      <c r="C8" s="372" t="s">
        <v>130</v>
      </c>
      <c r="D8" s="372"/>
      <c r="E8" s="12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  <c r="Q8" s="12" t="s">
        <v>22</v>
      </c>
      <c r="R8" s="15"/>
      <c r="S8" s="16"/>
    </row>
    <row r="9" spans="1:256" s="3" customFormat="1" ht="27" customHeight="1">
      <c r="A9" s="103"/>
      <c r="B9" s="18" t="s">
        <v>23</v>
      </c>
      <c r="C9" s="19" t="s">
        <v>24</v>
      </c>
      <c r="D9" s="19"/>
      <c r="E9" s="16"/>
      <c r="F9" s="16"/>
      <c r="G9" s="16"/>
      <c r="H9" s="16"/>
      <c r="I9" s="16"/>
      <c r="J9" s="16"/>
      <c r="K9" s="16"/>
      <c r="L9" s="20"/>
      <c r="M9" s="16"/>
      <c r="N9" s="16"/>
      <c r="O9" s="16"/>
      <c r="P9" s="16"/>
      <c r="Q9" s="16"/>
      <c r="R9" s="15"/>
      <c r="S9" s="16"/>
    </row>
    <row r="10" spans="1:256" s="3" customFormat="1" ht="38.25" customHeight="1">
      <c r="A10" s="21">
        <v>2.54</v>
      </c>
      <c r="B10" s="21">
        <v>1</v>
      </c>
      <c r="C10" s="18" t="s">
        <v>25</v>
      </c>
      <c r="D10" s="21" t="s">
        <v>26</v>
      </c>
      <c r="E10" s="22">
        <v>69.319999999999993</v>
      </c>
      <c r="F10" s="22">
        <v>291.29000000000002</v>
      </c>
      <c r="G10" s="23">
        <v>39.9</v>
      </c>
      <c r="H10" s="22">
        <f>(G10/E10)*100</f>
        <v>57.559145989613391</v>
      </c>
      <c r="I10" s="24">
        <v>0</v>
      </c>
      <c r="J10" s="24">
        <v>529</v>
      </c>
      <c r="K10" s="25">
        <v>1027</v>
      </c>
      <c r="L10" s="22">
        <v>69.319999999999993</v>
      </c>
      <c r="M10" s="105">
        <f>L10/E10*100</f>
        <v>100</v>
      </c>
      <c r="N10" s="22">
        <v>15.18</v>
      </c>
      <c r="O10" s="22">
        <v>56.16</v>
      </c>
      <c r="P10" s="22">
        <v>62.41</v>
      </c>
      <c r="Q10" s="22">
        <v>8.34</v>
      </c>
      <c r="R10" s="27">
        <f>AVERAGE(+L10+N10+O10+P10+Q10)/5</f>
        <v>42.281999999999996</v>
      </c>
      <c r="S10" s="28"/>
    </row>
    <row r="11" spans="1:256" s="3" customFormat="1" ht="38.25" customHeight="1">
      <c r="A11" s="106">
        <v>7.38</v>
      </c>
      <c r="B11" s="21">
        <v>2</v>
      </c>
      <c r="C11" s="18" t="s">
        <v>27</v>
      </c>
      <c r="D11" s="21" t="s">
        <v>28</v>
      </c>
      <c r="E11" s="22">
        <v>59.97</v>
      </c>
      <c r="F11" s="22">
        <v>557.4</v>
      </c>
      <c r="G11" s="23">
        <v>48.05</v>
      </c>
      <c r="H11" s="22">
        <f>(G11/E11)*100</f>
        <v>80.123395030848755</v>
      </c>
      <c r="I11" s="24">
        <v>0</v>
      </c>
      <c r="J11" s="24">
        <v>628</v>
      </c>
      <c r="K11" s="25">
        <v>907</v>
      </c>
      <c r="L11" s="22">
        <v>59.97</v>
      </c>
      <c r="M11" s="105">
        <f>L11/E11*100</f>
        <v>100</v>
      </c>
      <c r="N11" s="22">
        <v>9.06</v>
      </c>
      <c r="O11" s="22">
        <v>59.97</v>
      </c>
      <c r="P11" s="22">
        <v>57.07</v>
      </c>
      <c r="Q11" s="22">
        <v>2.5299999999999998</v>
      </c>
      <c r="R11" s="27">
        <f>AVERAGE(+L11+N11+O11+P11+Q11)/5</f>
        <v>37.72</v>
      </c>
      <c r="S11" s="30"/>
    </row>
    <row r="12" spans="1:256" s="3" customFormat="1" ht="38.25" customHeight="1">
      <c r="A12" s="107">
        <v>67.206000000000003</v>
      </c>
      <c r="B12" s="21">
        <v>3</v>
      </c>
      <c r="C12" s="18" t="s">
        <v>29</v>
      </c>
      <c r="D12" s="21" t="s">
        <v>30</v>
      </c>
      <c r="E12" s="22">
        <v>114.631</v>
      </c>
      <c r="F12" s="22">
        <v>520.04</v>
      </c>
      <c r="G12" s="23">
        <v>101.26900000000001</v>
      </c>
      <c r="H12" s="22">
        <f>(G12/E12)*100</f>
        <v>88.343467299421633</v>
      </c>
      <c r="I12" s="24">
        <v>0</v>
      </c>
      <c r="J12" s="24">
        <v>417</v>
      </c>
      <c r="K12" s="25">
        <v>846</v>
      </c>
      <c r="L12" s="22">
        <v>108.84</v>
      </c>
      <c r="M12" s="105">
        <f>L12/E12*100</f>
        <v>94.94813793825405</v>
      </c>
      <c r="N12" s="22">
        <v>52.1</v>
      </c>
      <c r="O12" s="22">
        <v>58.05</v>
      </c>
      <c r="P12" s="22">
        <v>54.52</v>
      </c>
      <c r="Q12" s="22">
        <v>0</v>
      </c>
      <c r="R12" s="27">
        <f>AVERAGE(+L12+N12+O12+P12+Q12)/5</f>
        <v>54.701999999999998</v>
      </c>
      <c r="S12" s="108"/>
    </row>
    <row r="13" spans="1:256" s="109" customFormat="1" ht="31.5" customHeight="1">
      <c r="A13" s="106">
        <f>SUM(A10:A12)</f>
        <v>77.126000000000005</v>
      </c>
      <c r="B13" s="21"/>
      <c r="C13" s="21" t="s">
        <v>31</v>
      </c>
      <c r="D13" s="21"/>
      <c r="E13" s="22">
        <f>SUM(E10:E12)</f>
        <v>243.92099999999999</v>
      </c>
      <c r="F13" s="22">
        <v>0</v>
      </c>
      <c r="G13" s="23">
        <f>SUM(G10:G12)</f>
        <v>189.21899999999999</v>
      </c>
      <c r="H13" s="22">
        <f>(G13/E13)*100</f>
        <v>77.573886627227679</v>
      </c>
      <c r="I13" s="34">
        <v>0</v>
      </c>
      <c r="J13" s="34">
        <v>0</v>
      </c>
      <c r="K13" s="34">
        <v>0</v>
      </c>
      <c r="L13" s="22">
        <f>SUM(L10:L12)</f>
        <v>238.13</v>
      </c>
      <c r="M13" s="105">
        <f>L13/E13*100</f>
        <v>97.625870671241927</v>
      </c>
      <c r="N13" s="22">
        <f>SUM(N10:N12)</f>
        <v>76.34</v>
      </c>
      <c r="O13" s="22">
        <f>SUM(O10:O12)</f>
        <v>174.18</v>
      </c>
      <c r="P13" s="22">
        <f>SUM(P10:P12)</f>
        <v>174</v>
      </c>
      <c r="Q13" s="22">
        <f>SUM(Q10:Q12)</f>
        <v>10.87</v>
      </c>
      <c r="R13" s="27">
        <f>AVERAGE(+L13+N13+O13+P13+Q13)/5</f>
        <v>134.70400000000001</v>
      </c>
      <c r="S13" s="16"/>
      <c r="IR13" s="110"/>
      <c r="IS13" s="89"/>
      <c r="IT13" s="89"/>
      <c r="IU13" s="89"/>
      <c r="IV13" s="89"/>
    </row>
    <row r="14" spans="1:256" s="3" customFormat="1" ht="30.75" customHeight="1">
      <c r="A14" s="111"/>
      <c r="B14" s="18" t="s">
        <v>32</v>
      </c>
      <c r="C14" s="19" t="s">
        <v>33</v>
      </c>
      <c r="D14" s="19"/>
      <c r="E14" s="38" t="s">
        <v>22</v>
      </c>
      <c r="F14" s="38"/>
      <c r="G14" s="39"/>
      <c r="H14" s="40"/>
      <c r="I14" s="38"/>
      <c r="J14" s="38"/>
      <c r="K14" s="38"/>
      <c r="L14" s="38"/>
      <c r="M14" s="15"/>
      <c r="N14" s="38" t="s">
        <v>22</v>
      </c>
      <c r="O14" s="38"/>
      <c r="P14" s="38"/>
      <c r="Q14" s="38"/>
      <c r="R14" s="15"/>
      <c r="S14" s="40"/>
    </row>
    <row r="15" spans="1:256" s="44" customFormat="1" ht="38.25" customHeight="1">
      <c r="A15" s="21">
        <v>1.63</v>
      </c>
      <c r="B15" s="21">
        <v>1</v>
      </c>
      <c r="C15" s="18" t="s">
        <v>34</v>
      </c>
      <c r="D15" s="21" t="s">
        <v>26</v>
      </c>
      <c r="E15" s="22">
        <v>7.51</v>
      </c>
      <c r="F15" s="22">
        <v>403.2</v>
      </c>
      <c r="G15" s="23">
        <v>7.51</v>
      </c>
      <c r="H15" s="22">
        <f t="shared" ref="H15:H22" si="0">(G15/E15)*100</f>
        <v>100</v>
      </c>
      <c r="I15" s="24">
        <v>0</v>
      </c>
      <c r="J15" s="25">
        <v>665</v>
      </c>
      <c r="K15" s="25">
        <v>1222</v>
      </c>
      <c r="L15" s="22">
        <v>7.51</v>
      </c>
      <c r="M15" s="105">
        <f t="shared" ref="M15:M22" si="1">L15/E15*100</f>
        <v>100</v>
      </c>
      <c r="N15" s="22">
        <v>4.7699999999999996</v>
      </c>
      <c r="O15" s="22">
        <v>7.51</v>
      </c>
      <c r="P15" s="22">
        <v>7.51</v>
      </c>
      <c r="Q15" s="22">
        <v>1.84</v>
      </c>
      <c r="R15" s="27">
        <f t="shared" ref="R15:R22" si="2">AVERAGE(+L15+N15+O15+P15+Q15)/5</f>
        <v>5.8279999999999994</v>
      </c>
      <c r="S15" s="22"/>
    </row>
    <row r="16" spans="1:256" s="44" customFormat="1" ht="38.25" customHeight="1">
      <c r="A16" s="21">
        <v>2.33</v>
      </c>
      <c r="B16" s="21">
        <v>2</v>
      </c>
      <c r="C16" s="18" t="s">
        <v>35</v>
      </c>
      <c r="D16" s="21" t="s">
        <v>36</v>
      </c>
      <c r="E16" s="22">
        <v>33.93</v>
      </c>
      <c r="F16" s="22">
        <v>401.95</v>
      </c>
      <c r="G16" s="23">
        <v>24.25</v>
      </c>
      <c r="H16" s="22">
        <f t="shared" si="0"/>
        <v>71.470674918950778</v>
      </c>
      <c r="I16" s="24">
        <v>0</v>
      </c>
      <c r="J16" s="25">
        <v>330</v>
      </c>
      <c r="K16" s="25">
        <v>542</v>
      </c>
      <c r="L16" s="22">
        <v>33.15</v>
      </c>
      <c r="M16" s="105">
        <f t="shared" si="1"/>
        <v>97.701149425287355</v>
      </c>
      <c r="N16" s="22">
        <v>8.7799999999999994</v>
      </c>
      <c r="O16" s="22">
        <v>33.93</v>
      </c>
      <c r="P16" s="22">
        <v>23.9</v>
      </c>
      <c r="Q16" s="22">
        <v>5.93</v>
      </c>
      <c r="R16" s="27">
        <f t="shared" si="2"/>
        <v>21.137999999999998</v>
      </c>
      <c r="S16" s="22"/>
    </row>
    <row r="17" spans="1:19" s="44" customFormat="1" ht="38.25" customHeight="1">
      <c r="A17" s="21">
        <v>2.46</v>
      </c>
      <c r="B17" s="21">
        <v>3</v>
      </c>
      <c r="C17" s="18" t="s">
        <v>37</v>
      </c>
      <c r="D17" s="21" t="s">
        <v>36</v>
      </c>
      <c r="E17" s="22">
        <v>15.04</v>
      </c>
      <c r="F17" s="22">
        <v>324.3</v>
      </c>
      <c r="G17" s="23">
        <v>14.13</v>
      </c>
      <c r="H17" s="22">
        <f t="shared" si="0"/>
        <v>93.949468085106389</v>
      </c>
      <c r="I17" s="24">
        <v>0</v>
      </c>
      <c r="J17" s="25">
        <v>403</v>
      </c>
      <c r="K17" s="25">
        <v>685</v>
      </c>
      <c r="L17" s="22">
        <v>15.04</v>
      </c>
      <c r="M17" s="105">
        <f t="shared" si="1"/>
        <v>100</v>
      </c>
      <c r="N17" s="22">
        <v>5.7</v>
      </c>
      <c r="O17" s="22">
        <v>15.04</v>
      </c>
      <c r="P17" s="22">
        <v>3.97</v>
      </c>
      <c r="Q17" s="22">
        <v>3.97</v>
      </c>
      <c r="R17" s="27">
        <f t="shared" si="2"/>
        <v>8.7439999999999998</v>
      </c>
      <c r="S17" s="22"/>
    </row>
    <row r="18" spans="1:19" s="44" customFormat="1" ht="38.25" customHeight="1">
      <c r="A18" s="21">
        <v>7.46</v>
      </c>
      <c r="B18" s="21">
        <v>4</v>
      </c>
      <c r="C18" s="18" t="s">
        <v>38</v>
      </c>
      <c r="D18" s="21" t="s">
        <v>28</v>
      </c>
      <c r="E18" s="22">
        <v>15.12</v>
      </c>
      <c r="F18" s="22">
        <v>545.25</v>
      </c>
      <c r="G18" s="46">
        <v>15.12</v>
      </c>
      <c r="H18" s="22">
        <f t="shared" si="0"/>
        <v>100</v>
      </c>
      <c r="I18" s="24">
        <v>0</v>
      </c>
      <c r="J18" s="25">
        <v>401</v>
      </c>
      <c r="K18" s="25">
        <v>766</v>
      </c>
      <c r="L18" s="22">
        <v>15.12</v>
      </c>
      <c r="M18" s="105">
        <f t="shared" si="1"/>
        <v>100</v>
      </c>
      <c r="N18" s="22">
        <v>0.81</v>
      </c>
      <c r="O18" s="22">
        <v>15.12</v>
      </c>
      <c r="P18" s="22">
        <v>11.85</v>
      </c>
      <c r="Q18" s="22">
        <v>3.02</v>
      </c>
      <c r="R18" s="27">
        <f t="shared" si="2"/>
        <v>9.1840000000000011</v>
      </c>
      <c r="S18" s="22"/>
    </row>
    <row r="19" spans="1:19" s="44" customFormat="1" ht="38.25" customHeight="1">
      <c r="A19" s="21"/>
      <c r="B19" s="47" t="s">
        <v>22</v>
      </c>
      <c r="C19" s="18" t="s">
        <v>39</v>
      </c>
      <c r="D19" s="21" t="s">
        <v>28</v>
      </c>
      <c r="E19" s="22">
        <v>5.58</v>
      </c>
      <c r="F19" s="22">
        <v>545.70000000000005</v>
      </c>
      <c r="G19" s="22">
        <v>2.31</v>
      </c>
      <c r="H19" s="22">
        <f t="shared" si="0"/>
        <v>41.397849462365592</v>
      </c>
      <c r="I19" s="24">
        <v>0</v>
      </c>
      <c r="J19" s="25">
        <v>0</v>
      </c>
      <c r="K19" s="25">
        <v>0</v>
      </c>
      <c r="L19" s="22">
        <v>5.58</v>
      </c>
      <c r="M19" s="105">
        <f t="shared" si="1"/>
        <v>100</v>
      </c>
      <c r="N19" s="22">
        <v>0</v>
      </c>
      <c r="O19" s="22">
        <v>0</v>
      </c>
      <c r="P19" s="22">
        <v>0</v>
      </c>
      <c r="Q19" s="22">
        <v>0</v>
      </c>
      <c r="R19" s="27">
        <f t="shared" si="2"/>
        <v>1.1160000000000001</v>
      </c>
      <c r="S19" s="16"/>
    </row>
    <row r="20" spans="1:19" s="44" customFormat="1" ht="38.25" customHeight="1">
      <c r="A20" s="21">
        <v>5.65</v>
      </c>
      <c r="B20" s="21">
        <v>5</v>
      </c>
      <c r="C20" s="18" t="s">
        <v>40</v>
      </c>
      <c r="D20" s="21" t="s">
        <v>36</v>
      </c>
      <c r="E20" s="22">
        <v>36.83</v>
      </c>
      <c r="F20" s="22">
        <v>370.05</v>
      </c>
      <c r="G20" s="46">
        <v>19.02</v>
      </c>
      <c r="H20" s="22">
        <f t="shared" si="0"/>
        <v>51.642682595710021</v>
      </c>
      <c r="I20" s="25">
        <v>0</v>
      </c>
      <c r="J20" s="25">
        <v>462</v>
      </c>
      <c r="K20" s="25">
        <v>922</v>
      </c>
      <c r="L20" s="22">
        <v>36.83</v>
      </c>
      <c r="M20" s="105">
        <f t="shared" si="1"/>
        <v>100</v>
      </c>
      <c r="N20" s="22">
        <v>15.55</v>
      </c>
      <c r="O20" s="22">
        <v>36.83</v>
      </c>
      <c r="P20" s="22">
        <v>11.93</v>
      </c>
      <c r="Q20" s="22">
        <v>12.07</v>
      </c>
      <c r="R20" s="27">
        <f t="shared" si="2"/>
        <v>22.641999999999996</v>
      </c>
      <c r="S20" s="16"/>
    </row>
    <row r="21" spans="1:19" s="44" customFormat="1" ht="38.25" customHeight="1">
      <c r="A21" s="21">
        <v>0.57999999999999996</v>
      </c>
      <c r="B21" s="21">
        <v>6</v>
      </c>
      <c r="C21" s="18" t="s">
        <v>41</v>
      </c>
      <c r="D21" s="21" t="s">
        <v>36</v>
      </c>
      <c r="E21" s="22">
        <v>7.89</v>
      </c>
      <c r="F21" s="22">
        <v>403.65</v>
      </c>
      <c r="G21" s="23">
        <v>2.0099999999999998</v>
      </c>
      <c r="H21" s="22">
        <f t="shared" si="0"/>
        <v>25.475285171102659</v>
      </c>
      <c r="I21" s="25">
        <v>0</v>
      </c>
      <c r="J21" s="25">
        <v>470</v>
      </c>
      <c r="K21" s="25">
        <v>845</v>
      </c>
      <c r="L21" s="22">
        <v>7.89</v>
      </c>
      <c r="M21" s="105">
        <f t="shared" si="1"/>
        <v>100</v>
      </c>
      <c r="N21" s="22">
        <v>6.35</v>
      </c>
      <c r="O21" s="22">
        <v>7.54</v>
      </c>
      <c r="P21" s="22">
        <v>2.59</v>
      </c>
      <c r="Q21" s="22">
        <v>1.49</v>
      </c>
      <c r="R21" s="27">
        <f t="shared" si="2"/>
        <v>5.1719999999999988</v>
      </c>
      <c r="S21" s="22"/>
    </row>
    <row r="22" spans="1:19" s="44" customFormat="1" ht="32.25" customHeight="1">
      <c r="A22" s="21">
        <v>1.01</v>
      </c>
      <c r="B22" s="21">
        <v>7</v>
      </c>
      <c r="C22" s="18" t="s">
        <v>42</v>
      </c>
      <c r="D22" s="21" t="s">
        <v>36</v>
      </c>
      <c r="E22" s="22">
        <v>19.79</v>
      </c>
      <c r="F22" s="22">
        <v>370</v>
      </c>
      <c r="G22" s="23">
        <v>18.010000000000002</v>
      </c>
      <c r="H22" s="22">
        <f t="shared" si="0"/>
        <v>91.005558362809509</v>
      </c>
      <c r="I22" s="25">
        <v>0</v>
      </c>
      <c r="J22" s="25">
        <v>511</v>
      </c>
      <c r="K22" s="25">
        <v>932</v>
      </c>
      <c r="L22" s="22">
        <v>19.79</v>
      </c>
      <c r="M22" s="105">
        <f t="shared" si="1"/>
        <v>100</v>
      </c>
      <c r="N22" s="22">
        <v>18.190000000000001</v>
      </c>
      <c r="O22" s="22">
        <v>19.79</v>
      </c>
      <c r="P22" s="22">
        <v>7.28</v>
      </c>
      <c r="Q22" s="22">
        <v>12.89</v>
      </c>
      <c r="R22" s="27">
        <f t="shared" si="2"/>
        <v>15.587999999999999</v>
      </c>
      <c r="S22" s="22"/>
    </row>
    <row r="23" spans="1:19" s="56" customFormat="1" ht="32.25" customHeight="1">
      <c r="A23" s="112">
        <f>SUM(A15:A22)</f>
        <v>21.12</v>
      </c>
      <c r="B23" s="50"/>
      <c r="C23" s="51" t="s">
        <v>43</v>
      </c>
      <c r="D23" s="51"/>
      <c r="E23" s="23">
        <f>SUM(E15:E22)</f>
        <v>141.69</v>
      </c>
      <c r="F23" s="34">
        <v>0</v>
      </c>
      <c r="G23" s="23">
        <f>SUM(G15:G22)</f>
        <v>102.36000000000001</v>
      </c>
      <c r="H23" s="22">
        <f>(G23/E23)*100</f>
        <v>72.242218928647063</v>
      </c>
      <c r="I23" s="34">
        <v>0</v>
      </c>
      <c r="J23" s="52"/>
      <c r="K23" s="34">
        <v>0</v>
      </c>
      <c r="L23" s="23">
        <f>SUM(L15:L22)</f>
        <v>140.91</v>
      </c>
      <c r="M23" s="105">
        <f>L23/E23*100</f>
        <v>99.449502434893077</v>
      </c>
      <c r="N23" s="23">
        <f>SUM(N15:N22)</f>
        <v>60.150000000000006</v>
      </c>
      <c r="O23" s="23">
        <f>SUM(O15:O22)</f>
        <v>135.76</v>
      </c>
      <c r="P23" s="23">
        <f>SUM(P15:P22)</f>
        <v>69.03</v>
      </c>
      <c r="Q23" s="23">
        <f>SUM(Q15:Q22)</f>
        <v>41.209999999999994</v>
      </c>
      <c r="R23" s="46">
        <f>AVERAGE(+L23+N23+O23+P23+Q23)/5</f>
        <v>89.412000000000006</v>
      </c>
      <c r="S23" s="54"/>
    </row>
    <row r="24" spans="1:19" s="60" customFormat="1" ht="32.25" customHeight="1">
      <c r="A24" s="51">
        <v>5.57</v>
      </c>
      <c r="B24" s="54"/>
      <c r="C24" s="51" t="s">
        <v>44</v>
      </c>
      <c r="D24" s="51"/>
      <c r="E24" s="23" t="e">
        <f>+#REF!</f>
        <v>#REF!</v>
      </c>
      <c r="F24" s="34">
        <v>0</v>
      </c>
      <c r="G24" s="23" t="e">
        <f>+#REF!</f>
        <v>#REF!</v>
      </c>
      <c r="H24" s="22" t="e">
        <f>(G24/E24)*100</f>
        <v>#REF!</v>
      </c>
      <c r="I24" s="34">
        <v>0</v>
      </c>
      <c r="J24" s="34">
        <v>0</v>
      </c>
      <c r="K24" s="34">
        <v>0</v>
      </c>
      <c r="L24" s="23" t="e">
        <f>+#REF!</f>
        <v>#REF!</v>
      </c>
      <c r="M24" s="113" t="e">
        <f>+#REF!</f>
        <v>#REF!</v>
      </c>
      <c r="N24" s="23" t="e">
        <f>+#REF!</f>
        <v>#REF!</v>
      </c>
      <c r="O24" s="23" t="e">
        <f>+#REF!</f>
        <v>#REF!</v>
      </c>
      <c r="P24" s="23" t="e">
        <f>+#REF!</f>
        <v>#REF!</v>
      </c>
      <c r="Q24" s="23" t="e">
        <f>+#REF!</f>
        <v>#REF!</v>
      </c>
      <c r="R24" s="23" t="e">
        <f>+#REF!</f>
        <v>#REF!</v>
      </c>
      <c r="S24" s="54"/>
    </row>
    <row r="25" spans="1:19" s="60" customFormat="1" ht="38.25" customHeight="1">
      <c r="A25" s="112">
        <v>15.32</v>
      </c>
      <c r="B25" s="279" t="s">
        <v>45</v>
      </c>
      <c r="C25" s="279"/>
      <c r="D25" s="279"/>
      <c r="E25" s="23" t="e">
        <f>+#REF!</f>
        <v>#REF!</v>
      </c>
      <c r="F25" s="34">
        <v>0</v>
      </c>
      <c r="G25" s="23" t="e">
        <f>+#REF!</f>
        <v>#REF!</v>
      </c>
      <c r="H25" s="22" t="e">
        <f>+#REF!</f>
        <v>#REF!</v>
      </c>
      <c r="I25" s="34">
        <v>0</v>
      </c>
      <c r="J25" s="34">
        <v>0</v>
      </c>
      <c r="K25" s="34">
        <v>0</v>
      </c>
      <c r="L25" s="23" t="e">
        <f>+#REF!</f>
        <v>#REF!</v>
      </c>
      <c r="M25" s="113" t="e">
        <f>+#REF!</f>
        <v>#REF!</v>
      </c>
      <c r="N25" s="23" t="e">
        <f>+#REF!</f>
        <v>#REF!</v>
      </c>
      <c r="O25" s="23" t="e">
        <f>+#REF!</f>
        <v>#REF!</v>
      </c>
      <c r="P25" s="23" t="e">
        <f>+#REF!</f>
        <v>#REF!</v>
      </c>
      <c r="Q25" s="23" t="e">
        <f>+#REF!</f>
        <v>#REF!</v>
      </c>
      <c r="R25" s="23" t="e">
        <f>+#REF!</f>
        <v>#REF!</v>
      </c>
      <c r="S25" s="54"/>
    </row>
    <row r="26" spans="1:19" s="60" customFormat="1" ht="38.25" customHeight="1">
      <c r="A26" s="112">
        <f>(A25+A24+A23+A13)</f>
        <v>119.13600000000001</v>
      </c>
      <c r="B26" s="279" t="s">
        <v>46</v>
      </c>
      <c r="C26" s="279"/>
      <c r="D26" s="279"/>
      <c r="E26" s="23" t="e">
        <f>E13+E23+E24+E25</f>
        <v>#REF!</v>
      </c>
      <c r="F26" s="23">
        <f>F13+F23+F24+F25</f>
        <v>0</v>
      </c>
      <c r="G26" s="23" t="e">
        <f>G13+G23+G24+G25</f>
        <v>#REF!</v>
      </c>
      <c r="H26" s="22" t="e">
        <f>(G26/E26)*100</f>
        <v>#REF!</v>
      </c>
      <c r="I26" s="34">
        <v>0</v>
      </c>
      <c r="J26" s="25">
        <f>(+J10+J11+J12+J15+J16+J17+J18+J20+J21+J22)/10</f>
        <v>481.6</v>
      </c>
      <c r="K26" s="25">
        <f>(+K10+K11+K12+K15+K16+K17+K18+K20+K21+K22)/10</f>
        <v>869.4</v>
      </c>
      <c r="L26" s="23" t="e">
        <f>L13+L23+L24+L25</f>
        <v>#REF!</v>
      </c>
      <c r="M26" s="114" t="e">
        <f>L26/E26*100</f>
        <v>#REF!</v>
      </c>
      <c r="N26" s="23" t="e">
        <f>N13+N23+N24+N25</f>
        <v>#REF!</v>
      </c>
      <c r="O26" s="23" t="e">
        <f>O13+O23+O24+O25</f>
        <v>#REF!</v>
      </c>
      <c r="P26" s="115" t="e">
        <f>P13+P23+P24+P25</f>
        <v>#REF!</v>
      </c>
      <c r="Q26" s="23" t="e">
        <f>Q13+Q23+Q24+Q25</f>
        <v>#REF!</v>
      </c>
      <c r="R26" s="27" t="e">
        <f>AVERAGE(+L26+N26+O26+P26+Q26)/5</f>
        <v>#REF!</v>
      </c>
      <c r="S26" s="54"/>
    </row>
    <row r="27" spans="1:19" ht="34.700000000000003" customHeight="1">
      <c r="A27" s="71"/>
      <c r="B27" s="72"/>
      <c r="C27" s="75" t="s">
        <v>138</v>
      </c>
      <c r="D27" s="4"/>
      <c r="E27" s="4"/>
      <c r="F27" s="4"/>
      <c r="G27" s="73"/>
      <c r="H27" s="31"/>
      <c r="I27" s="31"/>
      <c r="J27" s="31"/>
      <c r="K27" s="31"/>
      <c r="L27"/>
      <c r="M27"/>
      <c r="N27" s="74"/>
      <c r="O27"/>
      <c r="P27" s="377" t="s">
        <v>75</v>
      </c>
      <c r="Q27" s="377"/>
      <c r="R27" s="377"/>
      <c r="S27" s="377"/>
    </row>
    <row r="28" spans="1:19" ht="27" customHeight="1">
      <c r="A28" s="116"/>
      <c r="B28" s="79"/>
      <c r="C28" s="80" t="s">
        <v>50</v>
      </c>
      <c r="D28" s="17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78" t="s">
        <v>139</v>
      </c>
      <c r="Q28" s="378"/>
      <c r="R28" s="378"/>
      <c r="S28" s="378"/>
    </row>
    <row r="29" spans="1:19" ht="27" customHeight="1">
      <c r="A29" s="71"/>
      <c r="B29" s="81"/>
      <c r="C29" s="82" t="s">
        <v>52</v>
      </c>
      <c r="D29" s="80"/>
      <c r="E29" s="80"/>
      <c r="F29" s="80"/>
      <c r="G29" s="83"/>
      <c r="H29" s="80"/>
      <c r="I29" s="80"/>
      <c r="J29" s="80"/>
      <c r="K29" s="80"/>
      <c r="L29" s="80"/>
      <c r="M29" s="84"/>
      <c r="N29" s="84"/>
      <c r="O29" s="84"/>
      <c r="P29" s="84"/>
      <c r="Q29" s="84"/>
      <c r="R29" s="84"/>
      <c r="S29" s="84"/>
    </row>
    <row r="30" spans="1:19" ht="27" customHeight="1">
      <c r="A30" s="71"/>
      <c r="B30" s="81"/>
      <c r="C30" s="80" t="s">
        <v>53</v>
      </c>
      <c r="D30" s="80"/>
      <c r="E30" s="80"/>
      <c r="F30" s="80"/>
      <c r="G30" s="83"/>
      <c r="H30" s="80"/>
      <c r="I30" s="80"/>
      <c r="J30" s="80"/>
      <c r="K30" s="80"/>
      <c r="L30" s="80"/>
      <c r="M30" s="84"/>
      <c r="N30" s="84"/>
      <c r="O30" s="84"/>
      <c r="P30" s="84"/>
      <c r="Q30" s="84"/>
      <c r="R30" s="84"/>
      <c r="S30" s="71"/>
    </row>
    <row r="31" spans="1:19" ht="27" customHeight="1">
      <c r="A31" s="71"/>
      <c r="B31" s="81"/>
      <c r="C31" s="80" t="s">
        <v>54</v>
      </c>
      <c r="D31" s="17"/>
      <c r="E31" s="17"/>
      <c r="F31" s="17"/>
      <c r="G31" s="17"/>
      <c r="H31" s="80"/>
      <c r="I31" s="80"/>
      <c r="J31" s="80"/>
      <c r="K31" s="80"/>
      <c r="L31" s="85"/>
      <c r="M31" s="81"/>
      <c r="N31" s="81"/>
      <c r="O31" s="81"/>
      <c r="P31" s="81"/>
      <c r="Q31" s="71"/>
      <c r="R31" s="2"/>
      <c r="S31" s="71"/>
    </row>
    <row r="32" spans="1:19" ht="24.2" customHeight="1">
      <c r="A32" s="71"/>
      <c r="B32" s="81"/>
      <c r="C32" s="86" t="s">
        <v>22</v>
      </c>
      <c r="D32" s="86"/>
      <c r="E32" s="86"/>
      <c r="F32" s="87"/>
      <c r="G32" s="87"/>
      <c r="H32" s="87"/>
      <c r="I32" s="87"/>
      <c r="J32" s="87"/>
      <c r="K32" s="87"/>
      <c r="L32" s="17"/>
      <c r="M32" s="81"/>
      <c r="N32" s="81"/>
      <c r="O32" s="81"/>
      <c r="P32" s="81"/>
      <c r="Q32" s="89" t="s">
        <v>55</v>
      </c>
      <c r="R32" s="90"/>
      <c r="S32" s="71"/>
    </row>
    <row r="33" spans="1:19" ht="20.25" customHeight="1">
      <c r="E33" s="80"/>
      <c r="F33" s="80"/>
      <c r="G33" s="375" t="s">
        <v>132</v>
      </c>
      <c r="H33" s="375"/>
      <c r="I33" s="375"/>
      <c r="J33" s="375"/>
      <c r="K33" s="375"/>
      <c r="L33" s="375"/>
      <c r="M33" s="375"/>
      <c r="N33" s="375"/>
      <c r="O33" s="80"/>
      <c r="P33" s="80"/>
      <c r="Q33" s="92" t="s">
        <v>57</v>
      </c>
    </row>
    <row r="34" spans="1:19" ht="23.25" customHeight="1">
      <c r="E34" s="80"/>
      <c r="F34" s="80"/>
      <c r="G34" s="375" t="s">
        <v>58</v>
      </c>
      <c r="H34" s="375"/>
      <c r="I34" s="375"/>
      <c r="J34" s="375"/>
      <c r="K34" s="375"/>
      <c r="L34" s="375"/>
      <c r="M34" s="375"/>
      <c r="N34" s="375"/>
      <c r="O34" s="80"/>
      <c r="P34" s="80"/>
    </row>
    <row r="35" spans="1:19" ht="20.25" customHeight="1">
      <c r="E35" s="80"/>
      <c r="F35" s="80"/>
      <c r="G35" s="375" t="s">
        <v>59</v>
      </c>
      <c r="H35" s="375"/>
      <c r="I35" s="375" t="s">
        <v>60</v>
      </c>
      <c r="J35" s="375"/>
      <c r="K35" s="269" t="s">
        <v>133</v>
      </c>
      <c r="L35" s="269"/>
      <c r="M35" s="375" t="s">
        <v>134</v>
      </c>
      <c r="N35" s="375"/>
      <c r="O35" s="80"/>
      <c r="P35" s="80"/>
    </row>
    <row r="36" spans="1:19" ht="28.5" customHeight="1">
      <c r="E36" s="80"/>
      <c r="F36" s="80"/>
      <c r="G36" s="375"/>
      <c r="H36" s="375"/>
      <c r="I36" s="375"/>
      <c r="J36" s="375"/>
      <c r="K36" s="269"/>
      <c r="L36" s="269"/>
      <c r="M36" s="375"/>
      <c r="N36" s="375"/>
      <c r="O36" s="80"/>
      <c r="P36" s="80"/>
    </row>
    <row r="37" spans="1:19" ht="20.25" customHeight="1">
      <c r="E37" s="80"/>
      <c r="F37" s="80"/>
      <c r="G37" s="379" t="s">
        <v>24</v>
      </c>
      <c r="H37" s="379"/>
      <c r="I37" s="375">
        <v>3</v>
      </c>
      <c r="J37" s="375"/>
      <c r="K37" s="380">
        <f>+G13</f>
        <v>189.21899999999999</v>
      </c>
      <c r="L37" s="380"/>
      <c r="M37" s="380">
        <f>+H13</f>
        <v>77.573886627227679</v>
      </c>
      <c r="N37" s="380"/>
      <c r="O37" s="80"/>
      <c r="P37" s="80"/>
    </row>
    <row r="38" spans="1:19" ht="20.25" customHeight="1">
      <c r="E38" s="80"/>
      <c r="F38" s="80"/>
      <c r="G38" s="379" t="s">
        <v>33</v>
      </c>
      <c r="H38" s="379"/>
      <c r="I38" s="375">
        <v>7</v>
      </c>
      <c r="J38" s="375"/>
      <c r="K38" s="380">
        <f>+G23</f>
        <v>102.36000000000001</v>
      </c>
      <c r="L38" s="380"/>
      <c r="M38" s="380">
        <f>+H23</f>
        <v>72.242218928647063</v>
      </c>
      <c r="N38" s="380"/>
      <c r="O38" s="80"/>
      <c r="P38" s="80"/>
    </row>
    <row r="39" spans="1:19" ht="20.25" customHeight="1">
      <c r="E39" s="80"/>
      <c r="F39" s="80"/>
      <c r="G39" s="379" t="s">
        <v>63</v>
      </c>
      <c r="H39" s="379"/>
      <c r="I39" s="375">
        <v>81</v>
      </c>
      <c r="J39" s="375"/>
      <c r="K39" s="380" t="e">
        <f>+G24+G25</f>
        <v>#REF!</v>
      </c>
      <c r="L39" s="380"/>
      <c r="M39" s="380">
        <v>56.17</v>
      </c>
      <c r="N39" s="380"/>
      <c r="O39" s="80"/>
      <c r="P39" s="80"/>
    </row>
    <row r="40" spans="1:19" ht="20.25" customHeight="1">
      <c r="E40" s="80"/>
      <c r="F40" s="80"/>
      <c r="G40" s="379" t="s">
        <v>64</v>
      </c>
      <c r="H40" s="379"/>
      <c r="I40" s="375">
        <v>91</v>
      </c>
      <c r="J40" s="375"/>
      <c r="K40" s="380" t="e">
        <f>+K37+K38+K39</f>
        <v>#REF!</v>
      </c>
      <c r="L40" s="380"/>
      <c r="M40" s="380" t="e">
        <f>+H26</f>
        <v>#REF!</v>
      </c>
      <c r="N40" s="380"/>
      <c r="O40" s="80"/>
      <c r="P40" s="80"/>
    </row>
    <row r="41" spans="1:19" ht="20.25" customHeight="1"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</row>
    <row r="42" spans="1:19" ht="20.25" customHeight="1">
      <c r="A42" s="80"/>
      <c r="B42" s="80"/>
      <c r="C42" s="80"/>
      <c r="D42" s="375" t="s">
        <v>132</v>
      </c>
      <c r="E42" s="375"/>
      <c r="F42" s="375"/>
      <c r="G42" s="375"/>
      <c r="H42" s="375"/>
      <c r="I42" s="375"/>
      <c r="J42" s="375"/>
      <c r="K42" s="375"/>
      <c r="L42" s="375"/>
      <c r="M42" s="375"/>
      <c r="N42" s="375"/>
      <c r="O42" s="375"/>
      <c r="P42" s="375"/>
      <c r="Q42" s="375"/>
      <c r="R42" s="375"/>
      <c r="S42" s="80"/>
    </row>
    <row r="43" spans="1:19" ht="20.25" customHeight="1">
      <c r="A43" s="80"/>
      <c r="B43" s="80"/>
      <c r="C43" s="80"/>
      <c r="D43" s="375" t="s">
        <v>65</v>
      </c>
      <c r="E43" s="375"/>
      <c r="F43" s="375"/>
      <c r="G43" s="375"/>
      <c r="H43" s="375"/>
      <c r="I43" s="375"/>
      <c r="J43" s="375"/>
      <c r="K43" s="375" t="s">
        <v>66</v>
      </c>
      <c r="L43" s="375"/>
      <c r="M43" s="375"/>
      <c r="N43" s="375"/>
      <c r="O43" s="375" t="s">
        <v>135</v>
      </c>
      <c r="P43" s="375"/>
      <c r="Q43" s="375"/>
      <c r="R43" s="375"/>
      <c r="S43" s="80"/>
    </row>
    <row r="44" spans="1:19" ht="20.25" customHeight="1">
      <c r="A44" s="80"/>
      <c r="B44" s="80"/>
      <c r="C44" s="80"/>
      <c r="D44" s="375" t="s">
        <v>20</v>
      </c>
      <c r="E44" s="375"/>
      <c r="F44" s="375"/>
      <c r="G44" s="119" t="s">
        <v>69</v>
      </c>
      <c r="H44" s="119" t="s">
        <v>70</v>
      </c>
      <c r="I44" s="119" t="s">
        <v>71</v>
      </c>
      <c r="J44" s="119" t="s">
        <v>64</v>
      </c>
      <c r="K44" s="119" t="s">
        <v>69</v>
      </c>
      <c r="L44" s="119" t="s">
        <v>70</v>
      </c>
      <c r="M44" s="119" t="s">
        <v>71</v>
      </c>
      <c r="N44" s="119" t="s">
        <v>64</v>
      </c>
      <c r="O44" s="119" t="s">
        <v>69</v>
      </c>
      <c r="P44" s="119" t="s">
        <v>70</v>
      </c>
      <c r="Q44" s="119" t="s">
        <v>71</v>
      </c>
      <c r="R44" s="119" t="s">
        <v>64</v>
      </c>
      <c r="S44" s="80"/>
    </row>
    <row r="45" spans="1:19" ht="20.25" customHeight="1">
      <c r="A45" s="80"/>
      <c r="B45" s="80"/>
      <c r="C45" s="92"/>
      <c r="D45" s="381" t="s">
        <v>72</v>
      </c>
      <c r="E45" s="381"/>
      <c r="F45" s="381"/>
      <c r="G45" s="118">
        <v>0</v>
      </c>
      <c r="H45" s="118">
        <v>2</v>
      </c>
      <c r="I45" s="118">
        <v>6</v>
      </c>
      <c r="J45" s="118">
        <f>+I45+H45+G45</f>
        <v>8</v>
      </c>
      <c r="K45" s="118">
        <v>1</v>
      </c>
      <c r="L45" s="118">
        <v>0</v>
      </c>
      <c r="M45" s="118">
        <v>0</v>
      </c>
      <c r="N45" s="118">
        <f>+M45+L45+K45</f>
        <v>1</v>
      </c>
      <c r="O45" s="118">
        <f>+K45+G45</f>
        <v>1</v>
      </c>
      <c r="P45" s="118">
        <f t="shared" ref="P45:Q48" si="3">+L45+H45</f>
        <v>2</v>
      </c>
      <c r="Q45" s="118">
        <f>+M45+I45</f>
        <v>6</v>
      </c>
      <c r="R45" s="118">
        <f>+N45+J45</f>
        <v>9</v>
      </c>
      <c r="S45" s="80"/>
    </row>
    <row r="46" spans="1:19" ht="26.25" customHeight="1">
      <c r="A46" s="80"/>
      <c r="B46" s="80"/>
      <c r="C46" s="80"/>
      <c r="D46" s="382" t="s">
        <v>73</v>
      </c>
      <c r="E46" s="382"/>
      <c r="F46" s="382"/>
      <c r="G46" s="118">
        <v>1</v>
      </c>
      <c r="H46" s="118">
        <v>2</v>
      </c>
      <c r="I46" s="118">
        <v>37</v>
      </c>
      <c r="J46" s="118">
        <f>+I46+H46+G46</f>
        <v>40</v>
      </c>
      <c r="K46" s="118">
        <v>1</v>
      </c>
      <c r="L46" s="118">
        <v>2</v>
      </c>
      <c r="M46" s="118">
        <v>6</v>
      </c>
      <c r="N46" s="118">
        <f>+M46+L46+K46</f>
        <v>9</v>
      </c>
      <c r="O46" s="118">
        <f>+K46+G46</f>
        <v>2</v>
      </c>
      <c r="P46" s="118">
        <f t="shared" si="3"/>
        <v>4</v>
      </c>
      <c r="Q46" s="118">
        <f t="shared" si="3"/>
        <v>43</v>
      </c>
      <c r="R46" s="118">
        <f>+N46+J46</f>
        <v>49</v>
      </c>
      <c r="S46" s="80"/>
    </row>
    <row r="47" spans="1:19" ht="26.25" customHeight="1">
      <c r="A47" s="80"/>
      <c r="B47" s="80"/>
      <c r="C47" s="80"/>
      <c r="D47" s="383" t="s">
        <v>74</v>
      </c>
      <c r="E47" s="383"/>
      <c r="F47" s="383"/>
      <c r="G47" s="118">
        <v>0</v>
      </c>
      <c r="H47" s="118">
        <v>0</v>
      </c>
      <c r="I47" s="118">
        <v>31</v>
      </c>
      <c r="J47" s="118">
        <f>+I47+H47+G47</f>
        <v>31</v>
      </c>
      <c r="K47" s="118">
        <v>0</v>
      </c>
      <c r="L47" s="118">
        <v>1</v>
      </c>
      <c r="M47" s="118">
        <v>1</v>
      </c>
      <c r="N47" s="118">
        <f>+M47+L47+K47</f>
        <v>2</v>
      </c>
      <c r="O47" s="118">
        <f>+K47+G47</f>
        <v>0</v>
      </c>
      <c r="P47" s="118">
        <f t="shared" si="3"/>
        <v>1</v>
      </c>
      <c r="Q47" s="118">
        <f t="shared" si="3"/>
        <v>32</v>
      </c>
      <c r="R47" s="118">
        <f>+N47+J47</f>
        <v>33</v>
      </c>
      <c r="S47" s="80"/>
    </row>
    <row r="48" spans="1:19" ht="26.25" customHeight="1">
      <c r="A48" s="80"/>
      <c r="B48" s="80"/>
      <c r="C48" s="80"/>
      <c r="D48" s="375" t="s">
        <v>64</v>
      </c>
      <c r="E48" s="375"/>
      <c r="F48" s="375"/>
      <c r="G48" s="118">
        <f>SUM(G45:G47)</f>
        <v>1</v>
      </c>
      <c r="H48" s="118">
        <f t="shared" ref="H48:M48" si="4">SUM(H45:H47)</f>
        <v>4</v>
      </c>
      <c r="I48" s="118">
        <f t="shared" si="4"/>
        <v>74</v>
      </c>
      <c r="J48" s="118">
        <f>+I48+H48+G48</f>
        <v>79</v>
      </c>
      <c r="K48" s="118">
        <f t="shared" si="4"/>
        <v>2</v>
      </c>
      <c r="L48" s="118">
        <f t="shared" si="4"/>
        <v>3</v>
      </c>
      <c r="M48" s="118">
        <f t="shared" si="4"/>
        <v>7</v>
      </c>
      <c r="N48" s="118">
        <f>+M48+L48+K48</f>
        <v>12</v>
      </c>
      <c r="O48" s="118">
        <f>+K48+G48</f>
        <v>3</v>
      </c>
      <c r="P48" s="118">
        <f t="shared" si="3"/>
        <v>7</v>
      </c>
      <c r="Q48" s="118">
        <f t="shared" si="3"/>
        <v>81</v>
      </c>
      <c r="R48" s="118">
        <f>+N48+J48</f>
        <v>91</v>
      </c>
      <c r="S48" s="80"/>
    </row>
    <row r="49" spans="1:19" ht="26.25" customHeight="1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</row>
    <row r="50" spans="1:19" ht="26.25" customHeight="1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</row>
    <row r="51" spans="1:19" ht="26.25" customHeight="1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</row>
    <row r="181" spans="3:21" ht="26.25" customHeight="1">
      <c r="C181" s="271" t="s">
        <v>0</v>
      </c>
      <c r="D181" s="271"/>
      <c r="E181" s="271"/>
      <c r="F181" s="271"/>
      <c r="G181" s="271"/>
      <c r="H181" s="271"/>
      <c r="I181" s="271"/>
      <c r="J181" s="271"/>
      <c r="K181" s="271"/>
      <c r="L181" s="271"/>
      <c r="M181" s="271"/>
      <c r="N181" s="271"/>
      <c r="O181" s="271"/>
      <c r="P181" s="271"/>
      <c r="Q181" s="271"/>
      <c r="R181" s="271"/>
      <c r="S181" s="271"/>
      <c r="T181" s="271"/>
      <c r="U181" s="271"/>
    </row>
    <row r="182" spans="3:21" ht="26.25" customHeight="1">
      <c r="C182" s="271" t="s">
        <v>128</v>
      </c>
      <c r="D182" s="271"/>
      <c r="E182" s="271"/>
      <c r="F182" s="271"/>
      <c r="G182" s="271"/>
      <c r="H182" s="271"/>
      <c r="I182" s="271"/>
      <c r="J182" s="271"/>
      <c r="K182" s="271"/>
      <c r="L182" s="271"/>
      <c r="M182" s="271"/>
      <c r="N182" s="271"/>
      <c r="O182" s="271"/>
      <c r="P182" s="271"/>
      <c r="Q182" s="271"/>
      <c r="R182" s="271"/>
      <c r="S182" s="271"/>
      <c r="T182" s="271"/>
      <c r="U182" s="271"/>
    </row>
    <row r="183" spans="3:21" ht="26.25" customHeight="1">
      <c r="C183" s="271" t="s">
        <v>136</v>
      </c>
      <c r="D183" s="271"/>
      <c r="E183" s="271"/>
      <c r="F183" s="271"/>
      <c r="G183" s="271"/>
      <c r="H183" s="271"/>
      <c r="I183" s="271"/>
      <c r="J183" s="271"/>
      <c r="K183" s="271"/>
      <c r="L183" s="271"/>
      <c r="M183" s="271"/>
      <c r="N183" s="271"/>
      <c r="O183" s="271"/>
      <c r="P183" s="271"/>
      <c r="Q183" s="271"/>
      <c r="R183" s="271"/>
      <c r="S183" s="271"/>
      <c r="T183" s="271"/>
      <c r="U183" s="271"/>
    </row>
    <row r="184" spans="3:21" ht="26.25" customHeight="1">
      <c r="C184" s="373" t="s">
        <v>3</v>
      </c>
      <c r="D184" s="374" t="s">
        <v>4</v>
      </c>
      <c r="E184" s="372" t="s">
        <v>5</v>
      </c>
      <c r="F184" s="372" t="s">
        <v>6</v>
      </c>
      <c r="G184" s="372" t="s">
        <v>84</v>
      </c>
      <c r="H184" s="372"/>
      <c r="I184" s="372"/>
      <c r="J184" s="372"/>
      <c r="K184" s="372" t="s">
        <v>8</v>
      </c>
      <c r="L184" s="372" t="s">
        <v>85</v>
      </c>
      <c r="M184" s="372" t="s">
        <v>129</v>
      </c>
      <c r="N184" s="372"/>
      <c r="O184" s="372"/>
      <c r="P184" s="372" t="s">
        <v>11</v>
      </c>
      <c r="Q184" s="372"/>
      <c r="R184" s="372"/>
      <c r="S184" s="372"/>
      <c r="T184" s="376" t="s">
        <v>86</v>
      </c>
      <c r="U184" s="372" t="s">
        <v>13</v>
      </c>
    </row>
    <row r="185" spans="3:21" ht="26.25" customHeight="1">
      <c r="C185" s="373"/>
      <c r="D185" s="374"/>
      <c r="E185" s="372"/>
      <c r="F185" s="372"/>
      <c r="G185" s="372" t="s">
        <v>14</v>
      </c>
      <c r="H185" s="384" t="s">
        <v>15</v>
      </c>
      <c r="I185" s="372" t="s">
        <v>16</v>
      </c>
      <c r="J185" s="372" t="s">
        <v>89</v>
      </c>
      <c r="K185" s="372"/>
      <c r="L185" s="372"/>
      <c r="M185" s="372"/>
      <c r="N185" s="372"/>
      <c r="O185" s="372"/>
      <c r="P185" s="372"/>
      <c r="Q185" s="372"/>
      <c r="R185" s="372"/>
      <c r="S185" s="372"/>
      <c r="T185" s="376"/>
      <c r="U185" s="372"/>
    </row>
    <row r="186" spans="3:21" ht="26.25" customHeight="1">
      <c r="C186" s="373"/>
      <c r="D186" s="374"/>
      <c r="E186" s="372"/>
      <c r="F186" s="372"/>
      <c r="G186" s="372"/>
      <c r="H186" s="384"/>
      <c r="I186" s="372"/>
      <c r="J186" s="372"/>
      <c r="K186" s="372"/>
      <c r="L186" s="372"/>
      <c r="M186" s="28" t="s">
        <v>90</v>
      </c>
      <c r="N186" s="28" t="s">
        <v>19</v>
      </c>
      <c r="O186" s="28" t="s">
        <v>20</v>
      </c>
      <c r="P186" s="28">
        <v>2009</v>
      </c>
      <c r="Q186" s="28">
        <v>2010</v>
      </c>
      <c r="R186" s="28">
        <v>2011</v>
      </c>
      <c r="S186" s="28">
        <v>2012</v>
      </c>
      <c r="T186" s="376"/>
      <c r="U186" s="372"/>
    </row>
    <row r="187" spans="3:21" ht="26.25" customHeight="1">
      <c r="C187" s="103"/>
      <c r="D187" s="104">
        <v>1</v>
      </c>
      <c r="E187" s="104">
        <v>2</v>
      </c>
      <c r="F187" s="104">
        <v>3</v>
      </c>
      <c r="G187" s="104">
        <v>4</v>
      </c>
      <c r="H187" s="104">
        <v>5</v>
      </c>
      <c r="I187" s="104">
        <v>6</v>
      </c>
      <c r="J187" s="104">
        <v>7</v>
      </c>
      <c r="K187" s="104">
        <v>8</v>
      </c>
      <c r="L187" s="104">
        <v>9</v>
      </c>
      <c r="M187" s="104">
        <v>10</v>
      </c>
      <c r="N187" s="104">
        <v>11</v>
      </c>
      <c r="O187" s="104">
        <v>12</v>
      </c>
      <c r="P187" s="104">
        <v>13</v>
      </c>
      <c r="Q187" s="104">
        <v>14</v>
      </c>
      <c r="R187" s="104">
        <v>15</v>
      </c>
      <c r="S187" s="28">
        <v>16</v>
      </c>
      <c r="T187" s="104">
        <v>17</v>
      </c>
      <c r="U187" s="21">
        <v>18</v>
      </c>
    </row>
    <row r="188" spans="3:21" ht="26.25" customHeight="1">
      <c r="C188" s="103"/>
      <c r="D188" s="12"/>
      <c r="E188" s="372" t="s">
        <v>130</v>
      </c>
      <c r="F188" s="372"/>
      <c r="G188" s="12"/>
      <c r="H188" s="14"/>
      <c r="I188" s="14"/>
      <c r="J188" s="14"/>
      <c r="K188" s="12"/>
      <c r="L188" s="12"/>
      <c r="M188" s="12"/>
      <c r="N188" s="12"/>
      <c r="O188" s="12"/>
      <c r="P188" s="12"/>
      <c r="Q188" s="12"/>
      <c r="R188" s="12"/>
      <c r="S188" s="12" t="s">
        <v>22</v>
      </c>
      <c r="T188" s="15"/>
      <c r="U188" s="16"/>
    </row>
    <row r="189" spans="3:21" ht="26.25" customHeight="1">
      <c r="C189" s="103"/>
      <c r="D189" s="18" t="s">
        <v>23</v>
      </c>
      <c r="E189" s="19" t="s">
        <v>24</v>
      </c>
      <c r="F189" s="19"/>
      <c r="G189" s="16"/>
      <c r="H189" s="16"/>
      <c r="I189" s="16"/>
      <c r="J189" s="16"/>
      <c r="K189" s="16"/>
      <c r="L189" s="16"/>
      <c r="M189" s="16"/>
      <c r="N189" s="20"/>
      <c r="O189" s="16"/>
      <c r="P189" s="16"/>
      <c r="Q189" s="16"/>
      <c r="R189" s="16"/>
      <c r="S189" s="16"/>
      <c r="T189" s="15"/>
      <c r="U189" s="16"/>
    </row>
    <row r="190" spans="3:21" ht="26.25" customHeight="1">
      <c r="C190" s="21">
        <v>2.54</v>
      </c>
      <c r="D190" s="21">
        <v>1</v>
      </c>
      <c r="E190" s="18" t="s">
        <v>25</v>
      </c>
      <c r="F190" s="21" t="s">
        <v>26</v>
      </c>
      <c r="G190" s="22">
        <v>69.319999999999993</v>
      </c>
      <c r="H190" s="22">
        <v>288.05</v>
      </c>
      <c r="I190" s="23">
        <v>20.2</v>
      </c>
      <c r="J190" s="22">
        <f>(I190/G190)*100</f>
        <v>29.140219272937106</v>
      </c>
      <c r="K190" s="24">
        <v>50</v>
      </c>
      <c r="L190" s="24">
        <v>240</v>
      </c>
      <c r="M190" s="25">
        <v>764</v>
      </c>
      <c r="N190" s="22">
        <v>49.09</v>
      </c>
      <c r="O190" s="26">
        <f>N190/G190*100</f>
        <v>70.816503173687266</v>
      </c>
      <c r="P190" s="22">
        <v>8.7100000000000009</v>
      </c>
      <c r="Q190" s="22">
        <v>25.9</v>
      </c>
      <c r="R190" s="22">
        <v>36.71</v>
      </c>
      <c r="S190" s="22">
        <v>8.77</v>
      </c>
      <c r="T190" s="27">
        <f>AVERAGE(+N190+P190+Q190+R190+S190)/5</f>
        <v>25.836000000000002</v>
      </c>
      <c r="U190" s="28"/>
    </row>
    <row r="191" spans="3:21" ht="26.25" customHeight="1">
      <c r="C191" s="106">
        <v>7.38</v>
      </c>
      <c r="D191" s="21">
        <v>2</v>
      </c>
      <c r="E191" s="18" t="s">
        <v>27</v>
      </c>
      <c r="F191" s="21" t="s">
        <v>28</v>
      </c>
      <c r="G191" s="22">
        <v>59.97</v>
      </c>
      <c r="H191" s="22">
        <v>553.29999999999995</v>
      </c>
      <c r="I191" s="23">
        <v>16.510000000000002</v>
      </c>
      <c r="J191" s="22">
        <f>(I191/G191)*100</f>
        <v>27.530431882607974</v>
      </c>
      <c r="K191" s="24">
        <v>48</v>
      </c>
      <c r="L191" s="24">
        <v>296</v>
      </c>
      <c r="M191" s="25">
        <v>649</v>
      </c>
      <c r="N191" s="22">
        <v>32.42</v>
      </c>
      <c r="O191" s="26">
        <f>N191/G191*100</f>
        <v>54.060363515090884</v>
      </c>
      <c r="P191" s="22">
        <v>1.77</v>
      </c>
      <c r="Q191" s="22">
        <v>22.87</v>
      </c>
      <c r="R191" s="22">
        <v>38.58</v>
      </c>
      <c r="S191" s="22">
        <v>0.15</v>
      </c>
      <c r="T191" s="27">
        <f>AVERAGE(+N191+P191+Q191+R191+S191)/5</f>
        <v>19.158000000000001</v>
      </c>
      <c r="U191" s="30"/>
    </row>
    <row r="192" spans="3:21" ht="26.25" customHeight="1">
      <c r="C192" s="107">
        <v>67.206000000000003</v>
      </c>
      <c r="D192" s="21">
        <v>3</v>
      </c>
      <c r="E192" s="18" t="s">
        <v>29</v>
      </c>
      <c r="F192" s="21" t="s">
        <v>30</v>
      </c>
      <c r="G192" s="22">
        <v>114.631</v>
      </c>
      <c r="H192" s="22">
        <v>518.15</v>
      </c>
      <c r="I192" s="23">
        <v>54.25</v>
      </c>
      <c r="J192" s="22">
        <f>(I192/G192)*100</f>
        <v>47.325767026371572</v>
      </c>
      <c r="K192" s="24">
        <v>0</v>
      </c>
      <c r="L192" s="24">
        <v>144</v>
      </c>
      <c r="M192" s="25">
        <v>536</v>
      </c>
      <c r="N192" s="22">
        <v>88.06</v>
      </c>
      <c r="O192" s="26">
        <f>N192/G192*100</f>
        <v>76.820406347323157</v>
      </c>
      <c r="P192" s="22">
        <v>52.6</v>
      </c>
      <c r="Q192" s="22">
        <v>53.6</v>
      </c>
      <c r="R192" s="22">
        <v>56.47</v>
      </c>
      <c r="S192" s="22">
        <v>0</v>
      </c>
      <c r="T192" s="27">
        <f>AVERAGE(+N192+P192+Q192+R192+S192)/5</f>
        <v>50.146000000000001</v>
      </c>
      <c r="U192" s="120"/>
    </row>
    <row r="193" spans="3:21" ht="26.25" customHeight="1">
      <c r="C193" s="106">
        <f>SUM(C190:C192)</f>
        <v>77.126000000000005</v>
      </c>
      <c r="D193" s="21"/>
      <c r="E193" s="21" t="s">
        <v>31</v>
      </c>
      <c r="F193" s="21"/>
      <c r="G193" s="22">
        <f>SUM(G190:G192)</f>
        <v>243.92099999999999</v>
      </c>
      <c r="H193" s="22">
        <v>0</v>
      </c>
      <c r="I193" s="23">
        <f>SUM(I190:I192)</f>
        <v>90.960000000000008</v>
      </c>
      <c r="J193" s="22">
        <f>(I193/G193)*100</f>
        <v>37.29076217299864</v>
      </c>
      <c r="K193" s="34">
        <v>0</v>
      </c>
      <c r="L193" s="34">
        <v>0</v>
      </c>
      <c r="M193" s="34">
        <v>0</v>
      </c>
      <c r="N193" s="22">
        <f>SUM(N190:N192)</f>
        <v>169.57</v>
      </c>
      <c r="O193" s="26">
        <f>N193/G193*100</f>
        <v>69.518409649025699</v>
      </c>
      <c r="P193" s="22">
        <f>SUM(P190:P192)</f>
        <v>63.08</v>
      </c>
      <c r="Q193" s="22">
        <f>SUM(Q190:Q192)</f>
        <v>102.37</v>
      </c>
      <c r="R193" s="22">
        <f>SUM(R190:R192)</f>
        <v>131.76</v>
      </c>
      <c r="S193" s="22">
        <f>SUM(S190:S192)</f>
        <v>8.92</v>
      </c>
      <c r="T193" s="27">
        <f>AVERAGE(+N193+P193+Q193+R193+S193)/5</f>
        <v>95.14</v>
      </c>
      <c r="U193" s="16"/>
    </row>
    <row r="194" spans="3:21" ht="26.25" customHeight="1">
      <c r="C194" s="111"/>
      <c r="D194" s="18" t="s">
        <v>32</v>
      </c>
      <c r="E194" s="19" t="s">
        <v>33</v>
      </c>
      <c r="F194" s="19"/>
      <c r="G194" s="38" t="s">
        <v>22</v>
      </c>
      <c r="H194" s="38"/>
      <c r="I194" s="39"/>
      <c r="J194" s="40"/>
      <c r="K194" s="38"/>
      <c r="L194" s="38"/>
      <c r="M194" s="38"/>
      <c r="N194" s="38"/>
      <c r="O194" s="15"/>
      <c r="P194" s="38" t="s">
        <v>22</v>
      </c>
      <c r="Q194" s="38"/>
      <c r="R194" s="38"/>
      <c r="S194" s="38"/>
      <c r="T194" s="15"/>
      <c r="U194" s="40"/>
    </row>
    <row r="195" spans="3:21" ht="26.25" customHeight="1">
      <c r="C195" s="21">
        <v>1.63</v>
      </c>
      <c r="D195" s="21">
        <v>1</v>
      </c>
      <c r="E195" s="18" t="s">
        <v>34</v>
      </c>
      <c r="F195" s="21" t="s">
        <v>26</v>
      </c>
      <c r="G195" s="22">
        <v>7.51</v>
      </c>
      <c r="H195" s="22">
        <v>398.27</v>
      </c>
      <c r="I195" s="23">
        <v>1.47</v>
      </c>
      <c r="J195" s="22">
        <f t="shared" ref="J195:J204" si="5">(I195/G195)*100</f>
        <v>19.573901464713718</v>
      </c>
      <c r="K195" s="24">
        <v>0</v>
      </c>
      <c r="L195" s="25">
        <v>264</v>
      </c>
      <c r="M195" s="25">
        <v>824</v>
      </c>
      <c r="N195" s="22">
        <v>7.51</v>
      </c>
      <c r="O195" s="26">
        <f t="shared" ref="O195:O203" si="6">N195/G195*100</f>
        <v>100</v>
      </c>
      <c r="P195" s="22">
        <v>2.85</v>
      </c>
      <c r="Q195" s="22">
        <v>7.51</v>
      </c>
      <c r="R195" s="22">
        <v>2.42</v>
      </c>
      <c r="S195" s="22">
        <v>0</v>
      </c>
      <c r="T195" s="27">
        <f t="shared" ref="T195:T203" si="7">AVERAGE(+N195+P195+Q195+R195+S195)/5</f>
        <v>4.0579999999999998</v>
      </c>
      <c r="U195" s="22"/>
    </row>
    <row r="196" spans="3:21" ht="26.25" customHeight="1">
      <c r="C196" s="21">
        <v>2.33</v>
      </c>
      <c r="D196" s="21">
        <v>2</v>
      </c>
      <c r="E196" s="18" t="s">
        <v>35</v>
      </c>
      <c r="F196" s="21" t="s">
        <v>36</v>
      </c>
      <c r="G196" s="22">
        <v>33.93</v>
      </c>
      <c r="H196" s="22">
        <v>397.25</v>
      </c>
      <c r="I196" s="23">
        <v>12.74</v>
      </c>
      <c r="J196" s="22">
        <f t="shared" si="5"/>
        <v>37.547892720306514</v>
      </c>
      <c r="K196" s="24">
        <v>7</v>
      </c>
      <c r="L196" s="25">
        <v>94</v>
      </c>
      <c r="M196" s="25">
        <v>371</v>
      </c>
      <c r="N196" s="22">
        <v>32.79</v>
      </c>
      <c r="O196" s="26">
        <f t="shared" si="6"/>
        <v>96.640141467727673</v>
      </c>
      <c r="P196" s="22">
        <v>4.28</v>
      </c>
      <c r="Q196" s="22">
        <v>27.58</v>
      </c>
      <c r="R196" s="22">
        <v>16.04</v>
      </c>
      <c r="S196" s="22">
        <v>4.28</v>
      </c>
      <c r="T196" s="27">
        <f t="shared" si="7"/>
        <v>16.994</v>
      </c>
      <c r="U196" s="22"/>
    </row>
    <row r="197" spans="3:21" ht="26.25" customHeight="1">
      <c r="C197" s="21">
        <v>2.46</v>
      </c>
      <c r="D197" s="21">
        <v>3</v>
      </c>
      <c r="E197" s="18" t="s">
        <v>37</v>
      </c>
      <c r="F197" s="21" t="s">
        <v>36</v>
      </c>
      <c r="G197" s="22">
        <v>15.04</v>
      </c>
      <c r="H197" s="22">
        <v>321.2</v>
      </c>
      <c r="I197" s="23">
        <v>3.85</v>
      </c>
      <c r="J197" s="22">
        <f t="shared" si="5"/>
        <v>25.598404255319153</v>
      </c>
      <c r="K197" s="24">
        <v>12</v>
      </c>
      <c r="L197" s="25">
        <v>165</v>
      </c>
      <c r="M197" s="25">
        <v>410</v>
      </c>
      <c r="N197" s="22">
        <v>15.04</v>
      </c>
      <c r="O197" s="26">
        <f t="shared" si="6"/>
        <v>100</v>
      </c>
      <c r="P197" s="22">
        <v>2.59</v>
      </c>
      <c r="Q197" s="22">
        <v>15.04</v>
      </c>
      <c r="R197" s="22">
        <v>3.05</v>
      </c>
      <c r="S197" s="22">
        <v>2.7</v>
      </c>
      <c r="T197" s="27">
        <f t="shared" si="7"/>
        <v>7.6840000000000002</v>
      </c>
      <c r="U197" s="22"/>
    </row>
    <row r="198" spans="3:21" ht="26.25" customHeight="1">
      <c r="C198" s="21">
        <v>7.46</v>
      </c>
      <c r="D198" s="21">
        <v>4</v>
      </c>
      <c r="E198" s="18" t="s">
        <v>38</v>
      </c>
      <c r="F198" s="21" t="s">
        <v>28</v>
      </c>
      <c r="G198" s="22">
        <v>15.12</v>
      </c>
      <c r="H198" s="22">
        <v>543.29999999999995</v>
      </c>
      <c r="I198" s="46">
        <v>6.54</v>
      </c>
      <c r="J198" s="22">
        <f t="shared" si="5"/>
        <v>43.253968253968253</v>
      </c>
      <c r="K198" s="24">
        <v>11</v>
      </c>
      <c r="L198" s="25">
        <v>202</v>
      </c>
      <c r="M198" s="25">
        <v>598</v>
      </c>
      <c r="N198" s="22">
        <v>15.12</v>
      </c>
      <c r="O198" s="26">
        <f t="shared" si="6"/>
        <v>100</v>
      </c>
      <c r="P198" s="22">
        <v>0</v>
      </c>
      <c r="Q198" s="22">
        <v>15.12</v>
      </c>
      <c r="R198" s="22">
        <v>3.19</v>
      </c>
      <c r="S198" s="22">
        <v>0</v>
      </c>
      <c r="T198" s="27">
        <f t="shared" si="7"/>
        <v>6.6859999999999999</v>
      </c>
      <c r="U198" s="22"/>
    </row>
    <row r="199" spans="3:21" ht="26.25" customHeight="1">
      <c r="C199" s="21"/>
      <c r="D199" s="47" t="s">
        <v>22</v>
      </c>
      <c r="E199" s="18" t="s">
        <v>39</v>
      </c>
      <c r="F199" s="21" t="s">
        <v>28</v>
      </c>
      <c r="G199" s="22">
        <v>5.58</v>
      </c>
      <c r="H199" s="22">
        <v>0</v>
      </c>
      <c r="I199" s="22">
        <v>0</v>
      </c>
      <c r="J199" s="22">
        <f t="shared" si="5"/>
        <v>0</v>
      </c>
      <c r="K199" s="24">
        <v>0</v>
      </c>
      <c r="L199" s="25">
        <v>0</v>
      </c>
      <c r="M199" s="25">
        <v>0</v>
      </c>
      <c r="N199" s="22">
        <v>0</v>
      </c>
      <c r="O199" s="26">
        <f t="shared" si="6"/>
        <v>0</v>
      </c>
      <c r="P199" s="22">
        <v>0</v>
      </c>
      <c r="Q199" s="22">
        <v>0</v>
      </c>
      <c r="R199" s="22">
        <v>0</v>
      </c>
      <c r="S199" s="22">
        <v>0</v>
      </c>
      <c r="T199" s="27">
        <f t="shared" si="7"/>
        <v>0</v>
      </c>
      <c r="U199" s="16"/>
    </row>
    <row r="200" spans="3:21" ht="26.25" customHeight="1">
      <c r="C200" s="21">
        <v>5.65</v>
      </c>
      <c r="D200" s="21">
        <v>5</v>
      </c>
      <c r="E200" s="18" t="s">
        <v>40</v>
      </c>
      <c r="F200" s="21" t="s">
        <v>36</v>
      </c>
      <c r="G200" s="22">
        <v>36.83</v>
      </c>
      <c r="H200" s="22">
        <v>365.8</v>
      </c>
      <c r="I200" s="46">
        <v>7.48</v>
      </c>
      <c r="J200" s="22">
        <f t="shared" si="5"/>
        <v>20.309530274232966</v>
      </c>
      <c r="K200" s="25">
        <v>4</v>
      </c>
      <c r="L200" s="25">
        <v>218</v>
      </c>
      <c r="M200" s="25">
        <v>684</v>
      </c>
      <c r="N200" s="22">
        <v>25.02</v>
      </c>
      <c r="O200" s="26">
        <f t="shared" si="6"/>
        <v>67.933749660602771</v>
      </c>
      <c r="P200" s="22">
        <v>3.37</v>
      </c>
      <c r="Q200" s="22">
        <v>34.11</v>
      </c>
      <c r="R200" s="22">
        <v>6.47</v>
      </c>
      <c r="S200" s="22">
        <v>7.48</v>
      </c>
      <c r="T200" s="27">
        <f t="shared" si="7"/>
        <v>15.290000000000001</v>
      </c>
      <c r="U200" s="16"/>
    </row>
    <row r="201" spans="3:21" ht="26.25" customHeight="1">
      <c r="C201" s="21">
        <v>0.57999999999999996</v>
      </c>
      <c r="D201" s="21">
        <v>6</v>
      </c>
      <c r="E201" s="18" t="s">
        <v>41</v>
      </c>
      <c r="F201" s="21" t="s">
        <v>36</v>
      </c>
      <c r="G201" s="22">
        <v>7.89</v>
      </c>
      <c r="H201" s="22">
        <v>402.05</v>
      </c>
      <c r="I201" s="23">
        <v>1.08</v>
      </c>
      <c r="J201" s="22">
        <f t="shared" si="5"/>
        <v>13.688212927756654</v>
      </c>
      <c r="K201" s="25">
        <v>6</v>
      </c>
      <c r="L201" s="25">
        <v>145</v>
      </c>
      <c r="M201" s="25">
        <v>669</v>
      </c>
      <c r="N201" s="22">
        <v>5.67</v>
      </c>
      <c r="O201" s="26">
        <f t="shared" si="6"/>
        <v>71.863117870722434</v>
      </c>
      <c r="P201" s="22">
        <v>1.7</v>
      </c>
      <c r="Q201" s="22">
        <v>7.89</v>
      </c>
      <c r="R201" s="22">
        <v>1.77</v>
      </c>
      <c r="S201" s="22">
        <v>1.1299999999999999</v>
      </c>
      <c r="T201" s="27">
        <f t="shared" si="7"/>
        <v>3.6320000000000001</v>
      </c>
      <c r="U201" s="22"/>
    </row>
    <row r="202" spans="3:21" ht="26.25" customHeight="1">
      <c r="C202" s="21">
        <v>1.01</v>
      </c>
      <c r="D202" s="21">
        <v>7</v>
      </c>
      <c r="E202" s="18" t="s">
        <v>42</v>
      </c>
      <c r="F202" s="21" t="s">
        <v>36</v>
      </c>
      <c r="G202" s="22">
        <v>19.79</v>
      </c>
      <c r="H202" s="22">
        <v>363.9</v>
      </c>
      <c r="I202" s="23">
        <v>3.93</v>
      </c>
      <c r="J202" s="22">
        <f t="shared" si="5"/>
        <v>19.858514401212734</v>
      </c>
      <c r="K202" s="25">
        <v>3</v>
      </c>
      <c r="L202" s="25">
        <v>303</v>
      </c>
      <c r="M202" s="25">
        <v>724</v>
      </c>
      <c r="N202" s="22">
        <v>19.79</v>
      </c>
      <c r="O202" s="26">
        <f t="shared" si="6"/>
        <v>100</v>
      </c>
      <c r="P202" s="22">
        <v>5.93</v>
      </c>
      <c r="Q202" s="22">
        <v>19.79</v>
      </c>
      <c r="R202" s="22">
        <v>2.96</v>
      </c>
      <c r="S202" s="22">
        <v>3.15</v>
      </c>
      <c r="T202" s="27">
        <f t="shared" si="7"/>
        <v>10.324</v>
      </c>
      <c r="U202" s="22"/>
    </row>
    <row r="203" spans="3:21" ht="26.25" customHeight="1">
      <c r="C203" s="112">
        <f>SUM(C195:C202)</f>
        <v>21.12</v>
      </c>
      <c r="D203" s="50"/>
      <c r="E203" s="51" t="s">
        <v>43</v>
      </c>
      <c r="F203" s="51"/>
      <c r="G203" s="23">
        <f>SUM(G195:G202)</f>
        <v>141.69</v>
      </c>
      <c r="H203" s="34">
        <v>0</v>
      </c>
      <c r="I203" s="23">
        <f>SUM(I195:I202)</f>
        <v>37.089999999999996</v>
      </c>
      <c r="J203" s="22">
        <f t="shared" si="5"/>
        <v>26.176864986943325</v>
      </c>
      <c r="K203" s="34">
        <v>0</v>
      </c>
      <c r="L203" s="52"/>
      <c r="M203" s="34">
        <v>0</v>
      </c>
      <c r="N203" s="23">
        <f>SUM(N195:N202)</f>
        <v>120.94</v>
      </c>
      <c r="O203" s="26">
        <f t="shared" si="6"/>
        <v>85.355353235937613</v>
      </c>
      <c r="P203" s="23">
        <f>SUM(P195:P202)</f>
        <v>20.72</v>
      </c>
      <c r="Q203" s="23">
        <f>SUM(Q195:Q202)</f>
        <v>127.03999999999999</v>
      </c>
      <c r="R203" s="23">
        <f>SUM(R195:R202)</f>
        <v>35.900000000000006</v>
      </c>
      <c r="S203" s="23">
        <f>SUM(S195:S202)</f>
        <v>18.739999999999998</v>
      </c>
      <c r="T203" s="46">
        <f t="shared" si="7"/>
        <v>64.668000000000006</v>
      </c>
      <c r="U203" s="54"/>
    </row>
    <row r="204" spans="3:21" ht="26.25" customHeight="1">
      <c r="C204" s="51">
        <v>5.57</v>
      </c>
      <c r="D204" s="54"/>
      <c r="E204" s="51" t="s">
        <v>44</v>
      </c>
      <c r="F204" s="51"/>
      <c r="G204" s="23" t="e">
        <f>+#REF!</f>
        <v>#REF!</v>
      </c>
      <c r="H204" s="34">
        <v>0</v>
      </c>
      <c r="I204" s="23" t="e">
        <f>+#REF!</f>
        <v>#REF!</v>
      </c>
      <c r="J204" s="22" t="e">
        <f t="shared" si="5"/>
        <v>#REF!</v>
      </c>
      <c r="K204" s="34">
        <v>0</v>
      </c>
      <c r="L204" s="34">
        <v>0</v>
      </c>
      <c r="M204" s="34">
        <v>0</v>
      </c>
      <c r="N204" s="23" t="e">
        <f>+#REF!</f>
        <v>#REF!</v>
      </c>
      <c r="O204" s="23" t="e">
        <f>+#REF!</f>
        <v>#REF!</v>
      </c>
      <c r="P204" s="23" t="e">
        <f>+#REF!</f>
        <v>#REF!</v>
      </c>
      <c r="Q204" s="23" t="e">
        <f>+#REF!</f>
        <v>#REF!</v>
      </c>
      <c r="R204" s="23" t="e">
        <f>+#REF!</f>
        <v>#REF!</v>
      </c>
      <c r="S204" s="23" t="e">
        <f>+#REF!</f>
        <v>#REF!</v>
      </c>
      <c r="T204" s="23" t="e">
        <f>+#REF!</f>
        <v>#REF!</v>
      </c>
      <c r="U204" s="54"/>
    </row>
    <row r="205" spans="3:21" ht="26.25" customHeight="1">
      <c r="C205" s="112">
        <v>15.32</v>
      </c>
      <c r="D205" s="279" t="s">
        <v>45</v>
      </c>
      <c r="E205" s="279"/>
      <c r="F205" s="279"/>
      <c r="G205" s="23" t="e">
        <f>+#REF!</f>
        <v>#REF!</v>
      </c>
      <c r="H205" s="34">
        <v>0</v>
      </c>
      <c r="I205" s="23" t="e">
        <f>+#REF!</f>
        <v>#REF!</v>
      </c>
      <c r="J205" s="22" t="e">
        <f>+#REF!</f>
        <v>#REF!</v>
      </c>
      <c r="K205" s="34">
        <v>0</v>
      </c>
      <c r="L205" s="34">
        <v>0</v>
      </c>
      <c r="M205" s="34">
        <v>0</v>
      </c>
      <c r="N205" s="23" t="e">
        <f>+#REF!</f>
        <v>#REF!</v>
      </c>
      <c r="O205" s="23" t="e">
        <f>+#REF!</f>
        <v>#REF!</v>
      </c>
      <c r="P205" s="23" t="e">
        <f>+#REF!</f>
        <v>#REF!</v>
      </c>
      <c r="Q205" s="23" t="e">
        <f>+#REF!</f>
        <v>#REF!</v>
      </c>
      <c r="R205" s="23" t="e">
        <f>+#REF!</f>
        <v>#REF!</v>
      </c>
      <c r="S205" s="23" t="e">
        <f>+#REF!</f>
        <v>#REF!</v>
      </c>
      <c r="T205" s="23" t="e">
        <f>+#REF!</f>
        <v>#REF!</v>
      </c>
      <c r="U205" s="54"/>
    </row>
    <row r="206" spans="3:21" ht="26.25" customHeight="1">
      <c r="C206" s="112">
        <f>(C205+C204+C203+C193)</f>
        <v>119.13600000000001</v>
      </c>
      <c r="D206" s="279" t="s">
        <v>46</v>
      </c>
      <c r="E206" s="279"/>
      <c r="F206" s="279"/>
      <c r="G206" s="23" t="e">
        <f>G193+G203+G204+G205</f>
        <v>#REF!</v>
      </c>
      <c r="H206" s="23">
        <f>H193+H203+H204+H205</f>
        <v>0</v>
      </c>
      <c r="I206" s="23" t="e">
        <f>I193+I203+I204+I205</f>
        <v>#REF!</v>
      </c>
      <c r="J206" s="22" t="e">
        <f>(I206/G206)*100</f>
        <v>#REF!</v>
      </c>
      <c r="K206" s="34">
        <v>0</v>
      </c>
      <c r="L206" s="25">
        <f>(+L190+L191+L192+L195+L196+L197+L198+L200+L201+L202)/10</f>
        <v>207.1</v>
      </c>
      <c r="M206" s="25">
        <f>(+M190+M191+M192+M195+M196+M197+M198+M200+M201+M202)/10</f>
        <v>622.9</v>
      </c>
      <c r="N206" s="23" t="e">
        <f>N193+N203+N204+N205</f>
        <v>#REF!</v>
      </c>
      <c r="O206" s="53" t="e">
        <f>N206/G206*100</f>
        <v>#REF!</v>
      </c>
      <c r="P206" s="23" t="e">
        <f>P193+P203+P204+P205</f>
        <v>#REF!</v>
      </c>
      <c r="Q206" s="23" t="e">
        <f>Q193+Q203+Q204+Q205</f>
        <v>#REF!</v>
      </c>
      <c r="R206" s="115" t="e">
        <f>R193+R203+R204+R205</f>
        <v>#REF!</v>
      </c>
      <c r="S206" s="23" t="e">
        <f>S193+S203+S204+S205</f>
        <v>#REF!</v>
      </c>
      <c r="T206" s="27" t="e">
        <f>AVERAGE(+N206+P206+Q206+R206+S206)/5</f>
        <v>#REF!</v>
      </c>
      <c r="U206" s="54"/>
    </row>
    <row r="207" spans="3:21" ht="26.25" customHeight="1">
      <c r="C207" s="71"/>
      <c r="D207" s="72"/>
      <c r="E207" s="75" t="s">
        <v>131</v>
      </c>
      <c r="F207" s="4"/>
      <c r="G207" s="4"/>
      <c r="H207" s="4"/>
      <c r="I207" s="73"/>
      <c r="J207" s="31"/>
      <c r="K207" s="31"/>
      <c r="L207" s="31"/>
      <c r="M207" s="31"/>
      <c r="N207"/>
      <c r="O207"/>
      <c r="P207" s="74"/>
      <c r="Q207"/>
      <c r="R207" s="121" t="s">
        <v>75</v>
      </c>
      <c r="S207" s="121"/>
      <c r="T207" s="121"/>
      <c r="U207" s="121"/>
    </row>
    <row r="208" spans="3:21" ht="26.25" customHeight="1">
      <c r="C208" s="116"/>
      <c r="D208" s="79"/>
      <c r="E208" s="80" t="s">
        <v>50</v>
      </c>
      <c r="F208" s="17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117" t="s">
        <v>137</v>
      </c>
      <c r="S208" s="117"/>
      <c r="T208" s="117"/>
      <c r="U208" s="117"/>
    </row>
    <row r="209" spans="3:21" ht="26.25" customHeight="1">
      <c r="C209" s="71"/>
      <c r="D209" s="81"/>
      <c r="E209" s="82" t="s">
        <v>52</v>
      </c>
      <c r="F209" s="80"/>
      <c r="G209" s="80"/>
      <c r="H209" s="80"/>
      <c r="I209" s="83"/>
      <c r="J209" s="80"/>
      <c r="K209" s="80"/>
      <c r="L209" s="80"/>
      <c r="M209" s="80"/>
      <c r="N209" s="80"/>
      <c r="O209" s="84"/>
      <c r="P209" s="84"/>
      <c r="Q209" s="84"/>
      <c r="R209" s="84"/>
      <c r="S209" s="84"/>
      <c r="T209" s="84"/>
      <c r="U209" s="84"/>
    </row>
    <row r="210" spans="3:21" ht="26.25" customHeight="1">
      <c r="C210" s="71"/>
      <c r="D210" s="81"/>
      <c r="E210" s="80" t="s">
        <v>53</v>
      </c>
      <c r="F210" s="80"/>
      <c r="G210" s="80"/>
      <c r="H210" s="80"/>
      <c r="I210" s="83"/>
      <c r="J210" s="80"/>
      <c r="K210" s="80"/>
      <c r="L210" s="80"/>
      <c r="M210" s="80"/>
      <c r="N210" s="80"/>
      <c r="O210" s="84"/>
      <c r="P210" s="84"/>
      <c r="Q210" s="84"/>
      <c r="R210" s="84"/>
      <c r="S210" s="84"/>
      <c r="T210" s="84"/>
      <c r="U210" s="71"/>
    </row>
    <row r="211" spans="3:21" ht="26.25" customHeight="1">
      <c r="C211" s="71"/>
      <c r="D211" s="81"/>
      <c r="E211" s="80" t="s">
        <v>54</v>
      </c>
      <c r="F211" s="17"/>
      <c r="G211" s="17"/>
      <c r="H211" s="17"/>
      <c r="I211" s="17"/>
      <c r="J211" s="80"/>
      <c r="K211" s="80"/>
      <c r="L211" s="80"/>
      <c r="M211" s="80"/>
      <c r="N211" s="85"/>
      <c r="O211" s="81"/>
      <c r="P211" s="81"/>
      <c r="Q211" s="81"/>
      <c r="R211" s="81"/>
      <c r="S211" s="71"/>
      <c r="T211" s="2"/>
      <c r="U211" s="71"/>
    </row>
    <row r="212" spans="3:21" ht="26.25" customHeight="1">
      <c r="C212" s="71"/>
      <c r="D212" s="81"/>
      <c r="E212" s="86" t="s">
        <v>22</v>
      </c>
      <c r="F212" s="86"/>
      <c r="G212" s="86"/>
      <c r="H212" s="87"/>
      <c r="I212" s="87"/>
      <c r="J212" s="87"/>
      <c r="K212" s="87"/>
      <c r="L212" s="87"/>
      <c r="M212" s="87"/>
      <c r="N212" s="17"/>
      <c r="O212" s="81"/>
      <c r="P212" s="81"/>
      <c r="Q212" s="81"/>
      <c r="R212" s="81"/>
      <c r="S212" s="89" t="s">
        <v>55</v>
      </c>
      <c r="T212" s="90"/>
      <c r="U212" s="71"/>
    </row>
    <row r="213" spans="3:21" ht="26.25" customHeight="1">
      <c r="G213" s="80"/>
      <c r="H213" s="80"/>
      <c r="I213" s="122" t="s">
        <v>132</v>
      </c>
      <c r="J213" s="123"/>
      <c r="K213" s="123"/>
      <c r="L213" s="123"/>
      <c r="M213" s="123"/>
      <c r="N213" s="123"/>
      <c r="O213" s="123"/>
      <c r="P213" s="124"/>
      <c r="Q213" s="80"/>
      <c r="R213" s="80"/>
      <c r="S213" s="92" t="s">
        <v>57</v>
      </c>
    </row>
  </sheetData>
  <sheetProtection selectLockedCells="1" selectUnlockedCells="1"/>
  <mergeCells count="72">
    <mergeCell ref="E188:F188"/>
    <mergeCell ref="D205:F205"/>
    <mergeCell ref="D206:F206"/>
    <mergeCell ref="P184:S185"/>
    <mergeCell ref="T184:T186"/>
    <mergeCell ref="C182:U182"/>
    <mergeCell ref="C183:U183"/>
    <mergeCell ref="C184:C186"/>
    <mergeCell ref="D184:D186"/>
    <mergeCell ref="E184:E186"/>
    <mergeCell ref="F184:F186"/>
    <mergeCell ref="G184:J184"/>
    <mergeCell ref="K184:K186"/>
    <mergeCell ref="L184:L186"/>
    <mergeCell ref="M184:O185"/>
    <mergeCell ref="U184:U186"/>
    <mergeCell ref="G185:G186"/>
    <mergeCell ref="H185:H186"/>
    <mergeCell ref="I185:I186"/>
    <mergeCell ref="J185:J186"/>
    <mergeCell ref="C181:U181"/>
    <mergeCell ref="G40:H40"/>
    <mergeCell ref="I40:J40"/>
    <mergeCell ref="K40:L40"/>
    <mergeCell ref="M40:N40"/>
    <mergeCell ref="D42:R42"/>
    <mergeCell ref="D43:J43"/>
    <mergeCell ref="K43:N43"/>
    <mergeCell ref="O43:R43"/>
    <mergeCell ref="D44:F44"/>
    <mergeCell ref="D45:F45"/>
    <mergeCell ref="D46:F46"/>
    <mergeCell ref="D47:F47"/>
    <mergeCell ref="D48:F48"/>
    <mergeCell ref="G38:H38"/>
    <mergeCell ref="I38:J38"/>
    <mergeCell ref="K38:L38"/>
    <mergeCell ref="M38:N38"/>
    <mergeCell ref="G39:H39"/>
    <mergeCell ref="I39:J39"/>
    <mergeCell ref="K39:L39"/>
    <mergeCell ref="M39:N39"/>
    <mergeCell ref="G35:H36"/>
    <mergeCell ref="I35:J36"/>
    <mergeCell ref="K35:L36"/>
    <mergeCell ref="M35:N36"/>
    <mergeCell ref="G37:H37"/>
    <mergeCell ref="I37:J37"/>
    <mergeCell ref="K37:L37"/>
    <mergeCell ref="M37:N37"/>
    <mergeCell ref="B25:D25"/>
    <mergeCell ref="B26:D26"/>
    <mergeCell ref="P27:S27"/>
    <mergeCell ref="P28:S28"/>
    <mergeCell ref="G33:N33"/>
    <mergeCell ref="G34:N34"/>
    <mergeCell ref="K4:M5"/>
    <mergeCell ref="N4:Q5"/>
    <mergeCell ref="R4:R6"/>
    <mergeCell ref="S4:S6"/>
    <mergeCell ref="E5:E6"/>
    <mergeCell ref="C8:D8"/>
    <mergeCell ref="A1:S1"/>
    <mergeCell ref="A2:S2"/>
    <mergeCell ref="A3:S3"/>
    <mergeCell ref="A4:A6"/>
    <mergeCell ref="B4:B6"/>
    <mergeCell ref="C4:C6"/>
    <mergeCell ref="D4:D6"/>
    <mergeCell ref="E4:H4"/>
    <mergeCell ref="I4:I6"/>
    <mergeCell ref="J4:J6"/>
  </mergeCells>
  <pageMargins left="0.52" right="0.15972222222222199" top="0.82986111111111105" bottom="0.87013888888888902" header="0.51180555555555596" footer="0.15972222222222199"/>
  <pageSetup paperSize="9" scale="55" firstPageNumber="0" orientation="landscape" horizontalDpi="300" verticalDpi="300" r:id="rId1"/>
  <headerFooter alignWithMargins="0">
    <oddFooter>&amp;L&amp;"Arial,Regular"                  &amp;F&amp;A</oddFooter>
  </headerFooter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6344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13</vt:i4>
      </vt:variant>
    </vt:vector>
  </HeadingPairs>
  <TitlesOfParts>
    <vt:vector size="18" baseType="lpstr">
      <vt:lpstr>Abstract- E.E.Meeting</vt:lpstr>
      <vt:lpstr>_MAJOR_Medium _circle._2 (3)</vt:lpstr>
      <vt:lpstr>M I P 2_2 (2)</vt:lpstr>
      <vt:lpstr>KTW</vt:lpstr>
      <vt:lpstr>_MAJOR_Medium _circle._2 (2)</vt:lpstr>
      <vt:lpstr>_1Excel_BuiltIn_Print_Area_1_1_1</vt:lpstr>
      <vt:lpstr>Excel_BuiltIn_Print_Area_1</vt:lpstr>
      <vt:lpstr>'_MAJOR_Medium _circle._2 (3)'!Excel_BuiltIn_Print_Titles_2</vt:lpstr>
      <vt:lpstr>Excel_BuiltIn_Print_Titles_2</vt:lpstr>
      <vt:lpstr>'_MAJOR_Medium _circle._2 (2)'!Print_Area</vt:lpstr>
      <vt:lpstr>'_MAJOR_Medium _circle._2 (3)'!Print_Area</vt:lpstr>
      <vt:lpstr>'Abstract- E.E.Meeting'!Print_Area</vt:lpstr>
      <vt:lpstr>KTW!Print_Area</vt:lpstr>
      <vt:lpstr>'M I P 2_2 (2)'!Print_Area</vt:lpstr>
      <vt:lpstr>'_MAJOR_Medium _circle._2 (2)'!Print_Titles</vt:lpstr>
      <vt:lpstr>'_MAJOR_Medium _circle._2 (3)'!Print_Titles</vt:lpstr>
      <vt:lpstr>'Abstract- E.E.Meeting'!Print_Titles</vt:lpstr>
      <vt:lpstr>'M I P 2_2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revision>721</cp:revision>
  <cp:lastPrinted>2022-12-08T06:01:57Z</cp:lastPrinted>
  <dcterms:created xsi:type="dcterms:W3CDTF">2010-12-04T05:18:16Z</dcterms:created>
  <dcterms:modified xsi:type="dcterms:W3CDTF">2022-12-22T06:26:04Z</dcterms:modified>
</cp:coreProperties>
</file>